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DieseArbeitsmappe" defaultThemeVersion="124226"/>
  <workbookProtection lockStructure="1"/>
  <bookViews>
    <workbookView xWindow="360" yWindow="120" windowWidth="11595" windowHeight="8700" tabRatio="584"/>
  </bookViews>
  <sheets>
    <sheet name="Eingabe" sheetId="1" r:id="rId1"/>
    <sheet name="Druckausgabe_A4" sheetId="2" r:id="rId2"/>
    <sheet name="KL01" sheetId="72" r:id="rId3"/>
    <sheet name="KL02" sheetId="105" r:id="rId4"/>
    <sheet name="KL03" sheetId="106" r:id="rId5"/>
    <sheet name="KL04" sheetId="107" r:id="rId6"/>
    <sheet name="KL05" sheetId="108" r:id="rId7"/>
    <sheet name="KL06" sheetId="109" r:id="rId8"/>
    <sheet name="KL07" sheetId="110" r:id="rId9"/>
    <sheet name="KL08" sheetId="111" r:id="rId10"/>
    <sheet name="KL09" sheetId="112" r:id="rId11"/>
    <sheet name="KL10" sheetId="113" r:id="rId12"/>
    <sheet name="KL11" sheetId="114" r:id="rId13"/>
    <sheet name="KL12" sheetId="115" r:id="rId14"/>
  </sheets>
  <definedNames>
    <definedName name="_xlnm.Print_Area" localSheetId="1">Druckausgabe_A4!$C$3:$Y$51</definedName>
    <definedName name="_xlnm.Print_Area" localSheetId="0">Eingabe!$BQ$68:$CM$116</definedName>
    <definedName name="_xlnm.Print_Area" localSheetId="2">'KL01'!$C$3:$E$33</definedName>
    <definedName name="_xlnm.Print_Area" localSheetId="3">'KL02'!$C$3:$E$33</definedName>
    <definedName name="_xlnm.Print_Area" localSheetId="4">'KL03'!$C$3:$E$33</definedName>
    <definedName name="_xlnm.Print_Area" localSheetId="5">'KL04'!$C$3:$E$33</definedName>
    <definedName name="_xlnm.Print_Area" localSheetId="6">'KL05'!$C$3:$E$33</definedName>
    <definedName name="_xlnm.Print_Area" localSheetId="7">'KL06'!$C$3:$E$33</definedName>
    <definedName name="_xlnm.Print_Area" localSheetId="8">'KL07'!$C$3:$E$33</definedName>
    <definedName name="_xlnm.Print_Area" localSheetId="9">'KL08'!$C$3:$E$33</definedName>
    <definedName name="_xlnm.Print_Area" localSheetId="10">'KL09'!$C$3:$E$33</definedName>
    <definedName name="_xlnm.Print_Area" localSheetId="11">'KL10'!$C$3:$E$33</definedName>
    <definedName name="_xlnm.Print_Area" localSheetId="12">'KL11'!$C$3:$E$33</definedName>
    <definedName name="_xlnm.Print_Area" localSheetId="13">'KL12'!$C$3:$E$33</definedName>
  </definedNames>
  <calcPr calcId="145621"/>
</workbook>
</file>

<file path=xl/calcChain.xml><?xml version="1.0" encoding="utf-8"?>
<calcChain xmlns="http://schemas.openxmlformats.org/spreadsheetml/2006/main">
  <c r="D12" i="2" l="1"/>
  <c r="AK21" i="1"/>
  <c r="AO21" i="1"/>
  <c r="AR21" i="1"/>
  <c r="AP21" i="1"/>
  <c r="AS21" i="1"/>
  <c r="AQ21" i="1"/>
  <c r="AT21" i="1"/>
  <c r="AU21" i="1"/>
  <c r="AK22" i="1"/>
  <c r="AO22" i="1"/>
  <c r="AR22" i="1"/>
  <c r="AP22" i="1"/>
  <c r="AS22" i="1"/>
  <c r="AQ22" i="1"/>
  <c r="AT22" i="1"/>
  <c r="AU22" i="1"/>
  <c r="AK23" i="1"/>
  <c r="AO23" i="1"/>
  <c r="AO19" i="1"/>
  <c r="AR23" i="1"/>
  <c r="AU23" i="1"/>
  <c r="AK24" i="1"/>
  <c r="AO24" i="1"/>
  <c r="AR24" i="1"/>
  <c r="AU24" i="1"/>
  <c r="AK25" i="1"/>
  <c r="AO25" i="1"/>
  <c r="AR25" i="1"/>
  <c r="AP25" i="1"/>
  <c r="AS25" i="1"/>
  <c r="AQ25" i="1"/>
  <c r="AT25" i="1"/>
  <c r="AU25" i="1"/>
  <c r="AK26" i="1"/>
  <c r="AO26" i="1"/>
  <c r="AR26" i="1"/>
  <c r="AP26" i="1"/>
  <c r="AS26" i="1"/>
  <c r="AQ26" i="1"/>
  <c r="AT26" i="1"/>
  <c r="AU26" i="1"/>
  <c r="AK27" i="1"/>
  <c r="AO27" i="1"/>
  <c r="AR27" i="1"/>
  <c r="AU27" i="1"/>
  <c r="AK28" i="1"/>
  <c r="AO28" i="1"/>
  <c r="AR28" i="1"/>
  <c r="AP28" i="1"/>
  <c r="AS28" i="1"/>
  <c r="AQ28" i="1"/>
  <c r="AT28" i="1"/>
  <c r="AU28" i="1"/>
  <c r="AK29" i="1"/>
  <c r="AO29" i="1"/>
  <c r="AR29" i="1"/>
  <c r="AU29" i="1"/>
  <c r="AK30" i="1"/>
  <c r="AO30" i="1"/>
  <c r="AR30" i="1"/>
  <c r="AU30" i="1"/>
  <c r="AK31" i="1"/>
  <c r="AO31" i="1"/>
  <c r="AR31" i="1"/>
  <c r="AP31" i="1"/>
  <c r="AS31" i="1"/>
  <c r="AQ31" i="1"/>
  <c r="AT31" i="1"/>
  <c r="AU31" i="1"/>
  <c r="AK32" i="1"/>
  <c r="AO32" i="1"/>
  <c r="AR32" i="1"/>
  <c r="AU32" i="1"/>
  <c r="AK33" i="1"/>
  <c r="AO33" i="1"/>
  <c r="AR33" i="1"/>
  <c r="AP33" i="1"/>
  <c r="AS33" i="1"/>
  <c r="AQ33" i="1"/>
  <c r="AT33" i="1"/>
  <c r="AU33" i="1"/>
  <c r="AK34" i="1"/>
  <c r="AO34" i="1"/>
  <c r="AR34" i="1"/>
  <c r="AP34" i="1"/>
  <c r="AS34" i="1"/>
  <c r="AQ34" i="1"/>
  <c r="AT34" i="1"/>
  <c r="AU34" i="1"/>
  <c r="AK35" i="1"/>
  <c r="AO35" i="1"/>
  <c r="AR35" i="1"/>
  <c r="AP35" i="1"/>
  <c r="AS35" i="1"/>
  <c r="AQ35" i="1"/>
  <c r="AT35" i="1"/>
  <c r="AU35" i="1"/>
  <c r="AK36" i="1"/>
  <c r="AO36" i="1"/>
  <c r="AR36" i="1"/>
  <c r="AP36" i="1"/>
  <c r="AS36" i="1"/>
  <c r="AQ36" i="1"/>
  <c r="AT36" i="1"/>
  <c r="AU36" i="1"/>
  <c r="AK37" i="1"/>
  <c r="AO37" i="1"/>
  <c r="AR37" i="1"/>
  <c r="AP37" i="1"/>
  <c r="AS37" i="1"/>
  <c r="AQ37" i="1"/>
  <c r="AT37" i="1"/>
  <c r="AU37" i="1"/>
  <c r="AK38" i="1"/>
  <c r="AO38" i="1"/>
  <c r="AR38" i="1"/>
  <c r="AP38" i="1"/>
  <c r="AS38" i="1"/>
  <c r="AQ38" i="1"/>
  <c r="AT38" i="1"/>
  <c r="AU38" i="1"/>
  <c r="AK39" i="1"/>
  <c r="AO39" i="1"/>
  <c r="AR39" i="1"/>
  <c r="AU39" i="1"/>
  <c r="AK40" i="1"/>
  <c r="AO40" i="1"/>
  <c r="AR40" i="1"/>
  <c r="AU40" i="1"/>
  <c r="AK20" i="1"/>
  <c r="AO20" i="1"/>
  <c r="AR20" i="1"/>
  <c r="AP20" i="1"/>
  <c r="AS20" i="1"/>
  <c r="AQ20" i="1"/>
  <c r="AT20" i="1"/>
  <c r="AU20" i="1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16" i="2"/>
  <c r="L20" i="1"/>
  <c r="L21" i="1"/>
  <c r="L22" i="1"/>
  <c r="L23" i="1"/>
  <c r="L19" i="1"/>
  <c r="L11" i="1"/>
  <c r="L12" i="1"/>
  <c r="L13" i="1"/>
  <c r="L14" i="1"/>
  <c r="L10" i="1"/>
  <c r="E32" i="1"/>
  <c r="AP19" i="1"/>
  <c r="AP23" i="1"/>
  <c r="AQ23" i="1"/>
  <c r="AS23" i="1"/>
  <c r="AP24" i="1"/>
  <c r="AQ24" i="1"/>
  <c r="AS24" i="1"/>
  <c r="AT24" i="1"/>
  <c r="AP27" i="1"/>
  <c r="AQ27" i="1"/>
  <c r="AS27" i="1"/>
  <c r="AP29" i="1"/>
  <c r="AQ29" i="1"/>
  <c r="AS29" i="1"/>
  <c r="AP30" i="1"/>
  <c r="AQ30" i="1"/>
  <c r="AS30" i="1"/>
  <c r="AP32" i="1"/>
  <c r="AQ32" i="1"/>
  <c r="AS32" i="1"/>
  <c r="AP39" i="1"/>
  <c r="AQ39" i="1"/>
  <c r="AS39" i="1"/>
  <c r="AP40" i="1"/>
  <c r="AQ40" i="1"/>
  <c r="AS40" i="1"/>
  <c r="AT40" i="1"/>
  <c r="AO41" i="1"/>
  <c r="AP41" i="1"/>
  <c r="AQ41" i="1"/>
  <c r="AR41" i="1"/>
  <c r="AS41" i="1"/>
  <c r="AT41" i="1"/>
  <c r="AO42" i="1"/>
  <c r="AP42" i="1"/>
  <c r="AQ42" i="1"/>
  <c r="AR42" i="1"/>
  <c r="AS42" i="1"/>
  <c r="AT42" i="1"/>
  <c r="AO43" i="1"/>
  <c r="AP43" i="1"/>
  <c r="AQ43" i="1"/>
  <c r="AR43" i="1"/>
  <c r="AS43" i="1"/>
  <c r="AT43" i="1"/>
  <c r="AO44" i="1"/>
  <c r="AP44" i="1"/>
  <c r="AQ44" i="1"/>
  <c r="AR44" i="1"/>
  <c r="AS44" i="1"/>
  <c r="AT44" i="1"/>
  <c r="E18" i="1"/>
  <c r="AQ19" i="1"/>
  <c r="F18" i="1"/>
  <c r="D18" i="1"/>
  <c r="AN20" i="1"/>
  <c r="C44" i="2"/>
  <c r="BQ116" i="1"/>
  <c r="F28" i="1"/>
  <c r="F27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81" i="1"/>
  <c r="BQ109" i="1"/>
  <c r="W16" i="2"/>
  <c r="CK81" i="1"/>
  <c r="O8" i="2"/>
  <c r="CC73" i="1"/>
  <c r="AZ4" i="1"/>
  <c r="J25" i="1"/>
  <c r="BO13" i="1"/>
  <c r="BN13" i="1"/>
  <c r="BM13" i="1"/>
  <c r="BL13" i="1"/>
  <c r="BK13" i="1"/>
  <c r="BJ13" i="1"/>
  <c r="BI13" i="1"/>
  <c r="BH13" i="1"/>
  <c r="BG13" i="1"/>
  <c r="BF13" i="1"/>
  <c r="BE13" i="1"/>
  <c r="BO12" i="1"/>
  <c r="BN12" i="1"/>
  <c r="BM12" i="1"/>
  <c r="BL12" i="1"/>
  <c r="BK12" i="1"/>
  <c r="BJ12" i="1"/>
  <c r="BI12" i="1"/>
  <c r="BH12" i="1"/>
  <c r="BG12" i="1"/>
  <c r="BF12" i="1"/>
  <c r="BE12" i="1"/>
  <c r="BN11" i="1"/>
  <c r="BL11" i="1"/>
  <c r="BJ11" i="1"/>
  <c r="BH11" i="1"/>
  <c r="BF11" i="1"/>
  <c r="BE11" i="1"/>
  <c r="BN10" i="1"/>
  <c r="BL10" i="1"/>
  <c r="BJ10" i="1"/>
  <c r="BH10" i="1"/>
  <c r="BF10" i="1"/>
  <c r="BE10" i="1"/>
  <c r="BN8" i="1"/>
  <c r="BO9" i="1"/>
  <c r="BM9" i="1"/>
  <c r="BK9" i="1"/>
  <c r="BI9" i="1"/>
  <c r="BG9" i="1"/>
  <c r="BE9" i="1"/>
  <c r="BL8" i="1"/>
  <c r="BJ8" i="1"/>
  <c r="BH8" i="1"/>
  <c r="BF8" i="1"/>
  <c r="BE8" i="1"/>
  <c r="BD13" i="1"/>
  <c r="BD12" i="1"/>
  <c r="BD11" i="1"/>
  <c r="BD10" i="1"/>
  <c r="BD9" i="1"/>
  <c r="BD8" i="1"/>
  <c r="BN7" i="1"/>
  <c r="BL7" i="1"/>
  <c r="BJ7" i="1"/>
  <c r="BH7" i="1"/>
  <c r="BF7" i="1"/>
  <c r="BE7" i="1"/>
  <c r="BD7" i="1"/>
  <c r="BC13" i="1"/>
  <c r="BC12" i="1"/>
  <c r="AZ13" i="1"/>
  <c r="R19" i="2"/>
  <c r="CF84" i="1"/>
  <c r="AZ22" i="1"/>
  <c r="U6" i="1"/>
  <c r="C16" i="2"/>
  <c r="BQ81" i="1"/>
  <c r="W31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6" i="1"/>
  <c r="AL22" i="1"/>
  <c r="AM22" i="1"/>
  <c r="AN22" i="1"/>
  <c r="AW22" i="1"/>
  <c r="AL23" i="1"/>
  <c r="AM23" i="1"/>
  <c r="AN23" i="1"/>
  <c r="AW23" i="1"/>
  <c r="AL24" i="1"/>
  <c r="AM24" i="1"/>
  <c r="AN24" i="1"/>
  <c r="AW24" i="1"/>
  <c r="AL25" i="1"/>
  <c r="AM25" i="1"/>
  <c r="AN25" i="1"/>
  <c r="AW25" i="1"/>
  <c r="AL26" i="1"/>
  <c r="AM26" i="1"/>
  <c r="AN26" i="1"/>
  <c r="AW26" i="1"/>
  <c r="AL27" i="1"/>
  <c r="AM27" i="1"/>
  <c r="AN27" i="1"/>
  <c r="AW27" i="1"/>
  <c r="AL28" i="1"/>
  <c r="AM28" i="1"/>
  <c r="AN28" i="1"/>
  <c r="AW28" i="1"/>
  <c r="AL29" i="1"/>
  <c r="AM29" i="1"/>
  <c r="AN29" i="1"/>
  <c r="AW29" i="1"/>
  <c r="AL30" i="1"/>
  <c r="AM30" i="1"/>
  <c r="AN30" i="1"/>
  <c r="AW30" i="1"/>
  <c r="AL31" i="1"/>
  <c r="AM31" i="1"/>
  <c r="AN31" i="1"/>
  <c r="AW31" i="1"/>
  <c r="AL32" i="1"/>
  <c r="AM32" i="1"/>
  <c r="AN32" i="1"/>
  <c r="AW32" i="1"/>
  <c r="AL33" i="1"/>
  <c r="AM33" i="1"/>
  <c r="AN33" i="1"/>
  <c r="AW33" i="1"/>
  <c r="AL34" i="1"/>
  <c r="AM34" i="1"/>
  <c r="AN34" i="1"/>
  <c r="AW34" i="1"/>
  <c r="AL35" i="1"/>
  <c r="AM35" i="1"/>
  <c r="AN35" i="1"/>
  <c r="AW35" i="1"/>
  <c r="AL36" i="1"/>
  <c r="AM36" i="1"/>
  <c r="AN36" i="1"/>
  <c r="AW36" i="1"/>
  <c r="AL37" i="1"/>
  <c r="AM37" i="1"/>
  <c r="AN37" i="1"/>
  <c r="AW37" i="1"/>
  <c r="AL38" i="1"/>
  <c r="AM38" i="1"/>
  <c r="AN38" i="1"/>
  <c r="AW38" i="1"/>
  <c r="AL39" i="1"/>
  <c r="AM39" i="1"/>
  <c r="AN39" i="1"/>
  <c r="AW39" i="1"/>
  <c r="AL40" i="1"/>
  <c r="AM40" i="1"/>
  <c r="AN40" i="1"/>
  <c r="AW40" i="1"/>
  <c r="AK41" i="1"/>
  <c r="AU41" i="1"/>
  <c r="AL41" i="1"/>
  <c r="AM41" i="1"/>
  <c r="AN41" i="1"/>
  <c r="AW41" i="1"/>
  <c r="AK42" i="1"/>
  <c r="AU42" i="1"/>
  <c r="AL42" i="1"/>
  <c r="AM42" i="1"/>
  <c r="AN42" i="1"/>
  <c r="AW42" i="1"/>
  <c r="AK43" i="1"/>
  <c r="AU43" i="1"/>
  <c r="AL43" i="1"/>
  <c r="AM43" i="1"/>
  <c r="AN43" i="1"/>
  <c r="AW43" i="1"/>
  <c r="AK44" i="1"/>
  <c r="AU44" i="1"/>
  <c r="AL44" i="1"/>
  <c r="AM44" i="1"/>
  <c r="AN44" i="1"/>
  <c r="AW44" i="1"/>
  <c r="AL21" i="1"/>
  <c r="AM21" i="1"/>
  <c r="AN21" i="1"/>
  <c r="AW21" i="1"/>
  <c r="AL20" i="1"/>
  <c r="AM20" i="1"/>
  <c r="AM17" i="1"/>
  <c r="AL17" i="1"/>
  <c r="AK17" i="1"/>
  <c r="AM16" i="1"/>
  <c r="AL16" i="1"/>
  <c r="AK16" i="1"/>
  <c r="AJ17" i="1"/>
  <c r="F13" i="1"/>
  <c r="AJ16" i="1"/>
  <c r="F12" i="1"/>
  <c r="A33" i="115"/>
  <c r="A32" i="115"/>
  <c r="A31" i="115"/>
  <c r="A30" i="115"/>
  <c r="A29" i="115"/>
  <c r="A28" i="115"/>
  <c r="A27" i="115"/>
  <c r="A26" i="115"/>
  <c r="A25" i="115"/>
  <c r="A24" i="115"/>
  <c r="A23" i="115"/>
  <c r="A22" i="115"/>
  <c r="A21" i="115"/>
  <c r="A20" i="115"/>
  <c r="A19" i="115"/>
  <c r="A18" i="115"/>
  <c r="A17" i="115"/>
  <c r="A16" i="115"/>
  <c r="A15" i="115"/>
  <c r="A14" i="115"/>
  <c r="A13" i="115"/>
  <c r="A12" i="115"/>
  <c r="A11" i="115"/>
  <c r="A10" i="115"/>
  <c r="A9" i="115"/>
  <c r="A33" i="114"/>
  <c r="A32" i="114"/>
  <c r="A31" i="114"/>
  <c r="A30" i="114"/>
  <c r="A29" i="114"/>
  <c r="A28" i="114"/>
  <c r="A27" i="114"/>
  <c r="A26" i="114"/>
  <c r="A25" i="114"/>
  <c r="A24" i="114"/>
  <c r="A23" i="114"/>
  <c r="A22" i="114"/>
  <c r="A21" i="114"/>
  <c r="A20" i="114"/>
  <c r="A19" i="114"/>
  <c r="A18" i="114"/>
  <c r="A17" i="114"/>
  <c r="A16" i="114"/>
  <c r="A15" i="114"/>
  <c r="A14" i="114"/>
  <c r="A13" i="114"/>
  <c r="A12" i="114"/>
  <c r="A11" i="114"/>
  <c r="A10" i="114"/>
  <c r="A9" i="114"/>
  <c r="AM15" i="1"/>
  <c r="AM14" i="1"/>
  <c r="AM13" i="1"/>
  <c r="AM12" i="1"/>
  <c r="AM11" i="1"/>
  <c r="AM10" i="1"/>
  <c r="AM9" i="1"/>
  <c r="AM8" i="1"/>
  <c r="AM7" i="1"/>
  <c r="AL15" i="1"/>
  <c r="AL14" i="1"/>
  <c r="AL13" i="1"/>
  <c r="AL12" i="1"/>
  <c r="AL11" i="1"/>
  <c r="AL10" i="1"/>
  <c r="AL9" i="1"/>
  <c r="AL8" i="1"/>
  <c r="AL7" i="1"/>
  <c r="AL6" i="1"/>
  <c r="AK15" i="1"/>
  <c r="AK14" i="1"/>
  <c r="AK13" i="1"/>
  <c r="AK12" i="1"/>
  <c r="AK11" i="1"/>
  <c r="AK10" i="1"/>
  <c r="AK9" i="1"/>
  <c r="AK8" i="1"/>
  <c r="AK7" i="1"/>
  <c r="AJ15" i="1"/>
  <c r="F11" i="1"/>
  <c r="AJ14" i="1"/>
  <c r="F10" i="1"/>
  <c r="AJ13" i="1"/>
  <c r="E13" i="1"/>
  <c r="AJ12" i="1"/>
  <c r="E12" i="1"/>
  <c r="AJ11" i="1"/>
  <c r="E11" i="1"/>
  <c r="AJ10" i="1"/>
  <c r="E10" i="1"/>
  <c r="AJ9" i="1"/>
  <c r="D13" i="1"/>
  <c r="AJ8" i="1"/>
  <c r="D12" i="1"/>
  <c r="AJ7" i="1"/>
  <c r="D11" i="1"/>
  <c r="AM6" i="1"/>
  <c r="AK6" i="1"/>
  <c r="AJ6" i="1"/>
  <c r="D10" i="1"/>
  <c r="A33" i="113"/>
  <c r="A32" i="113"/>
  <c r="A31" i="113"/>
  <c r="A30" i="113"/>
  <c r="A29" i="113"/>
  <c r="A28" i="113"/>
  <c r="A27" i="113"/>
  <c r="A26" i="113"/>
  <c r="A25" i="113"/>
  <c r="A24" i="113"/>
  <c r="A23" i="113"/>
  <c r="A22" i="113"/>
  <c r="A21" i="113"/>
  <c r="A20" i="113"/>
  <c r="A19" i="113"/>
  <c r="A18" i="113"/>
  <c r="A17" i="113"/>
  <c r="A16" i="113"/>
  <c r="A15" i="113"/>
  <c r="A14" i="113"/>
  <c r="A13" i="113"/>
  <c r="A12" i="113"/>
  <c r="A11" i="113"/>
  <c r="A10" i="113"/>
  <c r="A9" i="113"/>
  <c r="A33" i="112"/>
  <c r="A32" i="112"/>
  <c r="A31" i="112"/>
  <c r="A30" i="112"/>
  <c r="A29" i="112"/>
  <c r="A28" i="112"/>
  <c r="A27" i="112"/>
  <c r="A26" i="112"/>
  <c r="A25" i="112"/>
  <c r="A24" i="112"/>
  <c r="A23" i="112"/>
  <c r="A22" i="112"/>
  <c r="A21" i="112"/>
  <c r="A20" i="112"/>
  <c r="A19" i="112"/>
  <c r="A18" i="112"/>
  <c r="A17" i="112"/>
  <c r="A16" i="112"/>
  <c r="A15" i="112"/>
  <c r="A14" i="112"/>
  <c r="A13" i="112"/>
  <c r="A12" i="112"/>
  <c r="A11" i="112"/>
  <c r="A10" i="112"/>
  <c r="A9" i="112"/>
  <c r="A33" i="111"/>
  <c r="A32" i="111"/>
  <c r="A31" i="111"/>
  <c r="A30" i="111"/>
  <c r="A29" i="111"/>
  <c r="A28" i="111"/>
  <c r="A27" i="111"/>
  <c r="A26" i="111"/>
  <c r="A25" i="111"/>
  <c r="A24" i="111"/>
  <c r="A23" i="111"/>
  <c r="A22" i="111"/>
  <c r="A21" i="111"/>
  <c r="A20" i="111"/>
  <c r="A19" i="111"/>
  <c r="A18" i="111"/>
  <c r="A17" i="111"/>
  <c r="A16" i="111"/>
  <c r="A15" i="111"/>
  <c r="A14" i="111"/>
  <c r="A13" i="111"/>
  <c r="A12" i="111"/>
  <c r="A11" i="111"/>
  <c r="A10" i="111"/>
  <c r="A9" i="111"/>
  <c r="A33" i="110"/>
  <c r="A32" i="110"/>
  <c r="A31" i="110"/>
  <c r="A30" i="110"/>
  <c r="A29" i="110"/>
  <c r="A28" i="110"/>
  <c r="A27" i="110"/>
  <c r="A26" i="110"/>
  <c r="A25" i="110"/>
  <c r="A24" i="110"/>
  <c r="A23" i="110"/>
  <c r="A22" i="110"/>
  <c r="A21" i="110"/>
  <c r="A20" i="110"/>
  <c r="A19" i="110"/>
  <c r="A18" i="110"/>
  <c r="A17" i="110"/>
  <c r="A16" i="110"/>
  <c r="A15" i="110"/>
  <c r="A14" i="110"/>
  <c r="A13" i="110"/>
  <c r="A12" i="110"/>
  <c r="A11" i="110"/>
  <c r="A10" i="110"/>
  <c r="A9" i="110"/>
  <c r="A33" i="109"/>
  <c r="A32" i="109"/>
  <c r="A31" i="109"/>
  <c r="A30" i="109"/>
  <c r="A29" i="109"/>
  <c r="A28" i="109"/>
  <c r="A27" i="109"/>
  <c r="A26" i="109"/>
  <c r="A25" i="109"/>
  <c r="A24" i="109"/>
  <c r="A23" i="109"/>
  <c r="A22" i="109"/>
  <c r="A21" i="109"/>
  <c r="A20" i="109"/>
  <c r="A19" i="109"/>
  <c r="A18" i="109"/>
  <c r="A17" i="109"/>
  <c r="A16" i="109"/>
  <c r="A15" i="109"/>
  <c r="A14" i="109"/>
  <c r="A13" i="109"/>
  <c r="A12" i="109"/>
  <c r="A11" i="109"/>
  <c r="A10" i="109"/>
  <c r="A9" i="109"/>
  <c r="A33" i="108"/>
  <c r="A32" i="108"/>
  <c r="A31" i="108"/>
  <c r="A30" i="108"/>
  <c r="A29" i="108"/>
  <c r="A28" i="108"/>
  <c r="A27" i="108"/>
  <c r="A26" i="108"/>
  <c r="A25" i="108"/>
  <c r="A24" i="108"/>
  <c r="A23" i="108"/>
  <c r="A22" i="108"/>
  <c r="A21" i="108"/>
  <c r="A20" i="108"/>
  <c r="A19" i="108"/>
  <c r="A18" i="108"/>
  <c r="A17" i="108"/>
  <c r="A16" i="108"/>
  <c r="A15" i="108"/>
  <c r="A14" i="108"/>
  <c r="A13" i="108"/>
  <c r="A12" i="108"/>
  <c r="A11" i="108"/>
  <c r="A10" i="108"/>
  <c r="A9" i="108"/>
  <c r="A33" i="107"/>
  <c r="A32" i="107"/>
  <c r="A31" i="107"/>
  <c r="A30" i="107"/>
  <c r="A29" i="107"/>
  <c r="A28" i="107"/>
  <c r="A27" i="107"/>
  <c r="A26" i="107"/>
  <c r="A25" i="107"/>
  <c r="A24" i="107"/>
  <c r="A23" i="107"/>
  <c r="A22" i="107"/>
  <c r="A21" i="107"/>
  <c r="A20" i="107"/>
  <c r="A19" i="107"/>
  <c r="A18" i="107"/>
  <c r="A17" i="107"/>
  <c r="A16" i="107"/>
  <c r="A15" i="107"/>
  <c r="A14" i="107"/>
  <c r="A13" i="107"/>
  <c r="A12" i="107"/>
  <c r="A11" i="107"/>
  <c r="A10" i="107"/>
  <c r="A9" i="107"/>
  <c r="A33" i="106"/>
  <c r="A32" i="106"/>
  <c r="A31" i="106"/>
  <c r="A30" i="106"/>
  <c r="A29" i="106"/>
  <c r="A28" i="106"/>
  <c r="A27" i="106"/>
  <c r="A26" i="106"/>
  <c r="A25" i="106"/>
  <c r="A24" i="106"/>
  <c r="A23" i="106"/>
  <c r="A22" i="106"/>
  <c r="A21" i="106"/>
  <c r="A20" i="106"/>
  <c r="A19" i="106"/>
  <c r="A18" i="106"/>
  <c r="A17" i="106"/>
  <c r="A16" i="106"/>
  <c r="A15" i="106"/>
  <c r="A14" i="106"/>
  <c r="A13" i="106"/>
  <c r="A12" i="106"/>
  <c r="A11" i="106"/>
  <c r="A10" i="106"/>
  <c r="A9" i="106"/>
  <c r="A33" i="105"/>
  <c r="A32" i="105"/>
  <c r="A31" i="105"/>
  <c r="A30" i="105"/>
  <c r="A29" i="105"/>
  <c r="A28" i="105"/>
  <c r="A27" i="105"/>
  <c r="A26" i="105"/>
  <c r="A25" i="105"/>
  <c r="A24" i="105"/>
  <c r="A23" i="105"/>
  <c r="A22" i="105"/>
  <c r="A21" i="105"/>
  <c r="A20" i="105"/>
  <c r="A19" i="105"/>
  <c r="A18" i="105"/>
  <c r="A17" i="105"/>
  <c r="A16" i="105"/>
  <c r="A15" i="105"/>
  <c r="A14" i="105"/>
  <c r="A13" i="105"/>
  <c r="A12" i="105"/>
  <c r="A11" i="105"/>
  <c r="A10" i="105"/>
  <c r="A9" i="105"/>
  <c r="A33" i="72"/>
  <c r="A32" i="72"/>
  <c r="A31" i="72"/>
  <c r="A30" i="72"/>
  <c r="A29" i="72"/>
  <c r="A28" i="72"/>
  <c r="A27" i="72"/>
  <c r="A26" i="72"/>
  <c r="A25" i="72"/>
  <c r="A24" i="72"/>
  <c r="A23" i="72"/>
  <c r="A22" i="72"/>
  <c r="A21" i="72"/>
  <c r="A20" i="72"/>
  <c r="A19" i="72"/>
  <c r="A18" i="72"/>
  <c r="A17" i="72"/>
  <c r="A16" i="72"/>
  <c r="A15" i="72"/>
  <c r="A14" i="72"/>
  <c r="A13" i="72"/>
  <c r="A12" i="72"/>
  <c r="A11" i="72"/>
  <c r="A10" i="72"/>
  <c r="A9" i="72"/>
  <c r="AC5" i="1"/>
  <c r="BR77" i="1"/>
  <c r="O9" i="1"/>
  <c r="H8" i="2"/>
  <c r="BV73" i="1"/>
  <c r="P5" i="1"/>
  <c r="L27" i="1"/>
  <c r="O18" i="1"/>
  <c r="T3" i="2"/>
  <c r="CH68" i="1"/>
  <c r="C5" i="2"/>
  <c r="BQ70" i="1"/>
  <c r="AA5" i="1"/>
  <c r="J15" i="2"/>
  <c r="BX80" i="1"/>
  <c r="AW20" i="1"/>
  <c r="D16" i="1"/>
  <c r="X8" i="2"/>
  <c r="CL73" i="1"/>
  <c r="D17" i="1"/>
  <c r="D15" i="1"/>
  <c r="C3" i="2"/>
  <c r="BQ68" i="1"/>
  <c r="AW45" i="1"/>
  <c r="AV22" i="1"/>
  <c r="AJ22" i="1"/>
  <c r="AV23" i="1"/>
  <c r="AJ23" i="1"/>
  <c r="AV24" i="1"/>
  <c r="AJ24" i="1"/>
  <c r="AV25" i="1"/>
  <c r="AJ25" i="1"/>
  <c r="AV26" i="1"/>
  <c r="AJ26" i="1"/>
  <c r="AV27" i="1"/>
  <c r="AJ27" i="1"/>
  <c r="AV28" i="1"/>
  <c r="AJ28" i="1"/>
  <c r="AV29" i="1"/>
  <c r="AJ29" i="1"/>
  <c r="AV30" i="1"/>
  <c r="AJ30" i="1"/>
  <c r="AV31" i="1"/>
  <c r="AJ31" i="1"/>
  <c r="AV32" i="1"/>
  <c r="AJ32" i="1"/>
  <c r="AV33" i="1"/>
  <c r="AJ33" i="1"/>
  <c r="AV34" i="1"/>
  <c r="AJ34" i="1"/>
  <c r="AV35" i="1"/>
  <c r="AJ35" i="1"/>
  <c r="AV36" i="1"/>
  <c r="AJ36" i="1"/>
  <c r="AV37" i="1"/>
  <c r="AJ37" i="1"/>
  <c r="AV38" i="1"/>
  <c r="AJ38" i="1"/>
  <c r="AV39" i="1"/>
  <c r="AJ39" i="1"/>
  <c r="AV40" i="1"/>
  <c r="AJ40" i="1"/>
  <c r="AV41" i="1"/>
  <c r="AJ41" i="1"/>
  <c r="AV42" i="1"/>
  <c r="AJ42" i="1"/>
  <c r="AV43" i="1"/>
  <c r="AJ43" i="1"/>
  <c r="AV44" i="1"/>
  <c r="AJ44" i="1"/>
  <c r="AV45" i="1"/>
  <c r="AJ45" i="1"/>
  <c r="AV21" i="1"/>
  <c r="AJ21" i="1"/>
  <c r="J16" i="1"/>
  <c r="J7" i="1"/>
  <c r="BA42" i="1"/>
  <c r="BE6" i="1"/>
  <c r="BA43" i="1"/>
  <c r="BG6" i="1"/>
  <c r="BA44" i="1"/>
  <c r="BI6" i="1"/>
  <c r="BA45" i="1"/>
  <c r="BK6" i="1"/>
  <c r="BA46" i="1"/>
  <c r="BM6" i="1"/>
  <c r="BA47" i="1"/>
  <c r="BO6" i="1"/>
  <c r="AZ43" i="1"/>
  <c r="BF6" i="1"/>
  <c r="AZ44" i="1"/>
  <c r="BH6" i="1"/>
  <c r="AZ45" i="1"/>
  <c r="BJ6" i="1"/>
  <c r="AZ46" i="1"/>
  <c r="BL6" i="1"/>
  <c r="AZ47" i="1"/>
  <c r="BN6" i="1"/>
  <c r="AZ42" i="1"/>
  <c r="BD6" i="1"/>
  <c r="AZ33" i="1"/>
  <c r="BD5" i="1"/>
  <c r="P23" i="1"/>
  <c r="P22" i="1"/>
  <c r="F32" i="1"/>
  <c r="O23" i="1"/>
  <c r="P21" i="1"/>
  <c r="O22" i="1"/>
  <c r="P20" i="1"/>
  <c r="O21" i="1"/>
  <c r="P19" i="1"/>
  <c r="O20" i="1"/>
  <c r="E33" i="1"/>
  <c r="BA7" i="1"/>
  <c r="BA38" i="1"/>
  <c r="BO5" i="1"/>
  <c r="BA11" i="1"/>
  <c r="AZ6" i="1"/>
  <c r="AT39" i="1"/>
  <c r="AT32" i="1"/>
  <c r="AT30" i="1"/>
  <c r="AT29" i="1"/>
  <c r="AT27" i="1"/>
  <c r="AT23" i="1"/>
  <c r="P52" i="1"/>
  <c r="BK11" i="1"/>
  <c r="P53" i="1"/>
  <c r="BM11" i="1"/>
  <c r="P54" i="1"/>
  <c r="BO11" i="1"/>
  <c r="M51" i="1"/>
  <c r="BI10" i="1"/>
  <c r="M52" i="1"/>
  <c r="BK10" i="1"/>
  <c r="M53" i="1"/>
  <c r="BM10" i="1"/>
  <c r="M54" i="1"/>
  <c r="BO10" i="1"/>
  <c r="P50" i="1"/>
  <c r="BG11" i="1"/>
  <c r="M50" i="1"/>
  <c r="BG10" i="1"/>
  <c r="M40" i="1"/>
  <c r="BI8" i="1"/>
  <c r="M41" i="1"/>
  <c r="BK8" i="1"/>
  <c r="M42" i="1"/>
  <c r="BM8" i="1"/>
  <c r="M43" i="1"/>
  <c r="BO8" i="1"/>
  <c r="M39" i="1"/>
  <c r="BG8" i="1"/>
  <c r="P29" i="1"/>
  <c r="BI7" i="1"/>
  <c r="P30" i="1"/>
  <c r="BK7" i="1"/>
  <c r="P31" i="1"/>
  <c r="BM7" i="1"/>
  <c r="P32" i="1"/>
  <c r="BO7" i="1"/>
  <c r="P28" i="1"/>
  <c r="BG7" i="1"/>
  <c r="O40" i="1"/>
  <c r="BH9" i="1"/>
  <c r="O41" i="1"/>
  <c r="BJ9" i="1"/>
  <c r="O42" i="1"/>
  <c r="BL9" i="1"/>
  <c r="O43" i="1"/>
  <c r="BN9" i="1"/>
  <c r="O39" i="1"/>
  <c r="BF9" i="1"/>
  <c r="L29" i="1"/>
  <c r="L30" i="1"/>
  <c r="L31" i="1"/>
  <c r="L32" i="1"/>
  <c r="L28" i="1"/>
  <c r="P18" i="1"/>
  <c r="O19" i="1"/>
  <c r="AZ8" i="1"/>
  <c r="P51" i="1"/>
  <c r="BI11" i="1"/>
  <c r="AZ9" i="1"/>
  <c r="BA8" i="1"/>
  <c r="AZ10" i="1"/>
  <c r="BA9" i="1"/>
  <c r="AZ11" i="1"/>
  <c r="BA10" i="1"/>
  <c r="AZ7" i="1"/>
  <c r="BA6" i="1"/>
  <c r="BA15" i="1"/>
  <c r="BA23" i="1"/>
  <c r="U20" i="2"/>
  <c r="CI85" i="1"/>
  <c r="AZ14" i="1"/>
  <c r="BA14" i="1"/>
  <c r="AZ20" i="1"/>
  <c r="AZ28" i="1"/>
  <c r="R25" i="2"/>
  <c r="CF90" i="1"/>
  <c r="AZ19" i="1"/>
  <c r="AZ27" i="1"/>
  <c r="R24" i="2"/>
  <c r="CF89" i="1"/>
  <c r="AZ18" i="1"/>
  <c r="AZ26" i="1"/>
  <c r="R23" i="2"/>
  <c r="CF88" i="1"/>
  <c r="AZ17" i="1"/>
  <c r="AZ25" i="1"/>
  <c r="R22" i="2"/>
  <c r="CF87" i="1"/>
  <c r="AZ16" i="1"/>
  <c r="AZ24" i="1"/>
  <c r="R21" i="2"/>
  <c r="CF86" i="1"/>
  <c r="AZ15" i="1"/>
  <c r="AZ23" i="1"/>
  <c r="R20" i="2"/>
  <c r="CF85" i="1"/>
  <c r="BA20" i="1"/>
  <c r="BA28" i="1"/>
  <c r="U25" i="2"/>
  <c r="CI90" i="1"/>
  <c r="BA19" i="1"/>
  <c r="BA27" i="1"/>
  <c r="U24" i="2"/>
  <c r="CI89" i="1"/>
  <c r="BA18" i="1"/>
  <c r="BA26" i="1"/>
  <c r="U23" i="2"/>
  <c r="CI88" i="1"/>
  <c r="BA17" i="1"/>
  <c r="BA25" i="1"/>
  <c r="U22" i="2"/>
  <c r="CI87" i="1"/>
  <c r="BA16" i="1"/>
  <c r="BA24" i="1"/>
  <c r="U21" i="2"/>
  <c r="CI86" i="1"/>
  <c r="AB7" i="1"/>
  <c r="AB6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V20" i="1"/>
  <c r="AJ20" i="1"/>
  <c r="AF27" i="1"/>
  <c r="AF28" i="1"/>
  <c r="AF29" i="1"/>
  <c r="AF30" i="1"/>
  <c r="AF31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X30" i="1"/>
  <c r="AD30" i="1"/>
  <c r="M40" i="2"/>
  <c r="CA105" i="1"/>
  <c r="Y30" i="1"/>
  <c r="Z30" i="1"/>
  <c r="D40" i="2"/>
  <c r="BR105" i="1"/>
  <c r="X31" i="1"/>
  <c r="AD31" i="1"/>
  <c r="M41" i="2"/>
  <c r="CA106" i="1"/>
  <c r="Y31" i="1"/>
  <c r="Z31" i="1"/>
  <c r="D41" i="2"/>
  <c r="BR106" i="1"/>
  <c r="X6" i="1"/>
  <c r="Y6" i="1"/>
  <c r="Z6" i="1"/>
  <c r="D16" i="2"/>
  <c r="BR81" i="1"/>
  <c r="X7" i="1"/>
  <c r="T7" i="1"/>
  <c r="U7" i="1"/>
  <c r="C17" i="2"/>
  <c r="BQ82" i="1"/>
  <c r="Y7" i="1"/>
  <c r="Z7" i="1"/>
  <c r="D17" i="2"/>
  <c r="BR82" i="1"/>
  <c r="AF7" i="1"/>
  <c r="AD7" i="1"/>
  <c r="M17" i="2"/>
  <c r="CA82" i="1"/>
  <c r="AF6" i="1"/>
  <c r="AD6" i="1"/>
  <c r="M16" i="2"/>
  <c r="CA81" i="1"/>
  <c r="X26" i="1"/>
  <c r="AF26" i="1"/>
  <c r="AD26" i="1"/>
  <c r="M36" i="2"/>
  <c r="CA101" i="1"/>
  <c r="Y26" i="1"/>
  <c r="Z26" i="1"/>
  <c r="D36" i="2"/>
  <c r="BR101" i="1"/>
  <c r="X27" i="1"/>
  <c r="AD27" i="1"/>
  <c r="M37" i="2"/>
  <c r="CA102" i="1"/>
  <c r="Y27" i="1"/>
  <c r="Z27" i="1"/>
  <c r="D37" i="2"/>
  <c r="BR102" i="1"/>
  <c r="X28" i="1"/>
  <c r="AD28" i="1"/>
  <c r="M38" i="2"/>
  <c r="CA103" i="1"/>
  <c r="Y28" i="1"/>
  <c r="Z28" i="1"/>
  <c r="D38" i="2"/>
  <c r="BR103" i="1"/>
  <c r="X29" i="1"/>
  <c r="AD29" i="1"/>
  <c r="M39" i="2"/>
  <c r="CA104" i="1"/>
  <c r="Y29" i="1"/>
  <c r="Z29" i="1"/>
  <c r="D39" i="2"/>
  <c r="BR104" i="1"/>
  <c r="X25" i="1"/>
  <c r="AF25" i="1"/>
  <c r="AD25" i="1"/>
  <c r="M35" i="2"/>
  <c r="CA100" i="1"/>
  <c r="Y25" i="1"/>
  <c r="Z25" i="1"/>
  <c r="D35" i="2"/>
  <c r="BR100" i="1"/>
  <c r="X24" i="1"/>
  <c r="AF24" i="1"/>
  <c r="AD24" i="1"/>
  <c r="M34" i="2"/>
  <c r="CA99" i="1"/>
  <c r="Y24" i="1"/>
  <c r="Z24" i="1"/>
  <c r="D34" i="2"/>
  <c r="BR99" i="1"/>
  <c r="X23" i="1"/>
  <c r="AF23" i="1"/>
  <c r="AD23" i="1"/>
  <c r="M33" i="2"/>
  <c r="CA98" i="1"/>
  <c r="Y23" i="1"/>
  <c r="Z23" i="1"/>
  <c r="D33" i="2"/>
  <c r="BR98" i="1"/>
  <c r="X22" i="1"/>
  <c r="AF22" i="1"/>
  <c r="AD22" i="1"/>
  <c r="M32" i="2"/>
  <c r="CA97" i="1"/>
  <c r="Y22" i="1"/>
  <c r="Z22" i="1"/>
  <c r="D32" i="2"/>
  <c r="BR97" i="1"/>
  <c r="X21" i="1"/>
  <c r="AF21" i="1"/>
  <c r="AD21" i="1"/>
  <c r="M31" i="2"/>
  <c r="CA96" i="1"/>
  <c r="Y21" i="1"/>
  <c r="Z21" i="1"/>
  <c r="D31" i="2"/>
  <c r="BR96" i="1"/>
  <c r="X20" i="1"/>
  <c r="AF20" i="1"/>
  <c r="AD20" i="1"/>
  <c r="M30" i="2"/>
  <c r="CA95" i="1"/>
  <c r="Y20" i="1"/>
  <c r="Z20" i="1"/>
  <c r="D30" i="2"/>
  <c r="BR95" i="1"/>
  <c r="X19" i="1"/>
  <c r="AF19" i="1"/>
  <c r="AD19" i="1"/>
  <c r="M29" i="2"/>
  <c r="CA94" i="1"/>
  <c r="Y19" i="1"/>
  <c r="Z19" i="1"/>
  <c r="D29" i="2"/>
  <c r="BR94" i="1"/>
  <c r="X18" i="1"/>
  <c r="AF18" i="1"/>
  <c r="AD18" i="1"/>
  <c r="M28" i="2"/>
  <c r="CA93" i="1"/>
  <c r="Y18" i="1"/>
  <c r="Z18" i="1"/>
  <c r="D28" i="2"/>
  <c r="BR93" i="1"/>
  <c r="X17" i="1"/>
  <c r="AF17" i="1"/>
  <c r="AD17" i="1"/>
  <c r="M27" i="2"/>
  <c r="CA92" i="1"/>
  <c r="Y17" i="1"/>
  <c r="Z17" i="1"/>
  <c r="D27" i="2"/>
  <c r="BR92" i="1"/>
  <c r="X16" i="1"/>
  <c r="AF16" i="1"/>
  <c r="AD16" i="1"/>
  <c r="M26" i="2"/>
  <c r="CA91" i="1"/>
  <c r="Y16" i="1"/>
  <c r="Z16" i="1"/>
  <c r="D26" i="2"/>
  <c r="BR91" i="1"/>
  <c r="X15" i="1"/>
  <c r="AF15" i="1"/>
  <c r="AD15" i="1"/>
  <c r="M25" i="2"/>
  <c r="CA90" i="1"/>
  <c r="Y15" i="1"/>
  <c r="Z15" i="1"/>
  <c r="D25" i="2"/>
  <c r="BR90" i="1"/>
  <c r="X14" i="1"/>
  <c r="AF14" i="1"/>
  <c r="AD14" i="1"/>
  <c r="M24" i="2"/>
  <c r="CA89" i="1"/>
  <c r="Y14" i="1"/>
  <c r="Z14" i="1"/>
  <c r="D24" i="2"/>
  <c r="BR89" i="1"/>
  <c r="X13" i="1"/>
  <c r="AF13" i="1"/>
  <c r="AD13" i="1"/>
  <c r="M23" i="2"/>
  <c r="CA88" i="1"/>
  <c r="Y13" i="1"/>
  <c r="Z13" i="1"/>
  <c r="D23" i="2"/>
  <c r="BR88" i="1"/>
  <c r="X12" i="1"/>
  <c r="AF12" i="1"/>
  <c r="AD12" i="1"/>
  <c r="M22" i="2"/>
  <c r="CA87" i="1"/>
  <c r="Y12" i="1"/>
  <c r="Z12" i="1"/>
  <c r="D22" i="2"/>
  <c r="BR87" i="1"/>
  <c r="X11" i="1"/>
  <c r="AF11" i="1"/>
  <c r="AD11" i="1"/>
  <c r="M21" i="2"/>
  <c r="CA86" i="1"/>
  <c r="Y11" i="1"/>
  <c r="Z11" i="1"/>
  <c r="D21" i="2"/>
  <c r="BR86" i="1"/>
  <c r="X10" i="1"/>
  <c r="AF10" i="1"/>
  <c r="AD10" i="1"/>
  <c r="M20" i="2"/>
  <c r="CA85" i="1"/>
  <c r="Y10" i="1"/>
  <c r="Z10" i="1"/>
  <c r="D20" i="2"/>
  <c r="BR85" i="1"/>
  <c r="X9" i="1"/>
  <c r="AF9" i="1"/>
  <c r="AD9" i="1"/>
  <c r="M19" i="2"/>
  <c r="CA84" i="1"/>
  <c r="Y9" i="1"/>
  <c r="Z9" i="1"/>
  <c r="D19" i="2"/>
  <c r="BR84" i="1"/>
  <c r="X8" i="1"/>
  <c r="T8" i="1"/>
  <c r="U8" i="1"/>
  <c r="C18" i="2"/>
  <c r="BQ83" i="1"/>
  <c r="Y8" i="1"/>
  <c r="Z8" i="1"/>
  <c r="D18" i="2"/>
  <c r="BR83" i="1"/>
  <c r="AF8" i="1"/>
  <c r="AD8" i="1"/>
  <c r="M18" i="2"/>
  <c r="CA83" i="1"/>
  <c r="W21" i="2"/>
  <c r="CK86" i="1"/>
  <c r="W22" i="2"/>
  <c r="CK87" i="1"/>
  <c r="W23" i="2"/>
  <c r="CK88" i="1"/>
  <c r="W24" i="2"/>
  <c r="CK89" i="1"/>
  <c r="W25" i="2"/>
  <c r="CK90" i="1"/>
  <c r="T9" i="1"/>
  <c r="U9" i="1"/>
  <c r="C19" i="2"/>
  <c r="BQ84" i="1"/>
  <c r="W20" i="2"/>
  <c r="CK85" i="1"/>
  <c r="W26" i="2"/>
  <c r="CK91" i="1"/>
  <c r="X25" i="2"/>
  <c r="CL90" i="1"/>
  <c r="X24" i="2"/>
  <c r="CL89" i="1"/>
  <c r="X23" i="2"/>
  <c r="CL88" i="1"/>
  <c r="X22" i="2"/>
  <c r="CL87" i="1"/>
  <c r="X21" i="2"/>
  <c r="CL86" i="1"/>
  <c r="X20" i="2"/>
  <c r="CL85" i="1"/>
  <c r="S15" i="2"/>
  <c r="CG80" i="1"/>
  <c r="T10" i="1"/>
  <c r="U10" i="1"/>
  <c r="C20" i="2"/>
  <c r="BQ85" i="1"/>
  <c r="T11" i="1"/>
  <c r="U11" i="1"/>
  <c r="C21" i="2"/>
  <c r="BQ86" i="1"/>
  <c r="T12" i="1"/>
  <c r="U12" i="1"/>
  <c r="C22" i="2"/>
  <c r="BQ87" i="1"/>
  <c r="T13" i="1"/>
  <c r="U13" i="1"/>
  <c r="C23" i="2"/>
  <c r="BQ88" i="1"/>
  <c r="T14" i="1"/>
  <c r="U14" i="1"/>
  <c r="C24" i="2"/>
  <c r="BQ89" i="1"/>
  <c r="T15" i="1"/>
  <c r="U15" i="1"/>
  <c r="C25" i="2"/>
  <c r="BQ90" i="1"/>
  <c r="T16" i="1"/>
  <c r="U16" i="1"/>
  <c r="C26" i="2"/>
  <c r="BQ91" i="1"/>
  <c r="T17" i="1"/>
  <c r="U17" i="1"/>
  <c r="C27" i="2"/>
  <c r="BQ92" i="1"/>
  <c r="T18" i="1"/>
  <c r="U18" i="1"/>
  <c r="C28" i="2"/>
  <c r="BQ93" i="1"/>
  <c r="T19" i="1"/>
  <c r="U19" i="1"/>
  <c r="C29" i="2"/>
  <c r="BQ94" i="1"/>
  <c r="T20" i="1"/>
  <c r="U20" i="1"/>
  <c r="C30" i="2"/>
  <c r="BQ95" i="1"/>
  <c r="T21" i="1"/>
  <c r="U21" i="1"/>
  <c r="C31" i="2"/>
  <c r="BQ96" i="1"/>
  <c r="T22" i="1"/>
  <c r="U22" i="1"/>
  <c r="C32" i="2"/>
  <c r="BQ97" i="1"/>
  <c r="T23" i="1"/>
  <c r="U23" i="1"/>
  <c r="C33" i="2"/>
  <c r="BQ98" i="1"/>
  <c r="T24" i="1"/>
  <c r="U24" i="1"/>
  <c r="C34" i="2"/>
  <c r="BQ99" i="1"/>
  <c r="T25" i="1"/>
  <c r="U25" i="1"/>
  <c r="C35" i="2"/>
  <c r="BQ100" i="1"/>
  <c r="T26" i="1"/>
  <c r="U26" i="1"/>
  <c r="C36" i="2"/>
  <c r="BQ101" i="1"/>
  <c r="T27" i="1"/>
  <c r="U27" i="1"/>
  <c r="C37" i="2"/>
  <c r="BQ102" i="1"/>
  <c r="T28" i="1"/>
  <c r="U28" i="1"/>
  <c r="C38" i="2"/>
  <c r="BQ103" i="1"/>
  <c r="T29" i="1"/>
  <c r="U29" i="1"/>
  <c r="C39" i="2"/>
  <c r="BQ104" i="1"/>
  <c r="T30" i="1"/>
  <c r="U30" i="1"/>
  <c r="C40" i="2"/>
  <c r="BQ105" i="1"/>
  <c r="T31" i="1"/>
  <c r="U31" i="1"/>
  <c r="C41" i="2"/>
  <c r="BQ106" i="1"/>
  <c r="P10" i="1"/>
  <c r="BA34" i="1"/>
  <c r="BG5" i="1"/>
  <c r="O11" i="1"/>
  <c r="AZ35" i="1"/>
  <c r="BH5" i="1"/>
  <c r="P9" i="1"/>
  <c r="P13" i="1"/>
  <c r="P12" i="1"/>
  <c r="P11" i="1"/>
  <c r="O10" i="1"/>
  <c r="AZ34" i="1"/>
  <c r="BF5" i="1"/>
  <c r="BA33" i="1"/>
  <c r="BE5" i="1"/>
  <c r="O12" i="1"/>
  <c r="AZ36" i="1"/>
  <c r="BJ5" i="1"/>
  <c r="BA35" i="1"/>
  <c r="BI5" i="1"/>
  <c r="O13" i="1"/>
  <c r="AZ37" i="1"/>
  <c r="BL5" i="1"/>
  <c r="BA36" i="1"/>
  <c r="BK5" i="1"/>
  <c r="O14" i="1"/>
  <c r="AZ38" i="1"/>
  <c r="BN5" i="1"/>
  <c r="BA37" i="1"/>
  <c r="BM5" i="1"/>
</calcChain>
</file>

<file path=xl/sharedStrings.xml><?xml version="1.0" encoding="utf-8"?>
<sst xmlns="http://schemas.openxmlformats.org/spreadsheetml/2006/main" count="590" uniqueCount="95">
  <si>
    <t>Nachname</t>
  </si>
  <si>
    <t>Vorname</t>
  </si>
  <si>
    <t>Nr.</t>
  </si>
  <si>
    <t>Klasse:</t>
  </si>
  <si>
    <t>1.</t>
  </si>
  <si>
    <t>Note</t>
  </si>
  <si>
    <t>Punkte</t>
  </si>
  <si>
    <t>Datum:</t>
  </si>
  <si>
    <t>Gesamtpunktzahl:</t>
  </si>
  <si>
    <t>Schnitt:</t>
  </si>
  <si>
    <t>Lehrer:</t>
  </si>
  <si>
    <t>Ordnungszahl:</t>
  </si>
  <si>
    <t>Thema:</t>
  </si>
  <si>
    <t>Datum der Arbeit:</t>
  </si>
  <si>
    <t>Name</t>
  </si>
  <si>
    <t>Arbeitszeit:</t>
  </si>
  <si>
    <t>Anzahl</t>
  </si>
  <si>
    <t>-</t>
  </si>
  <si>
    <t>Bemerkungen:</t>
  </si>
  <si>
    <t>Schule:</t>
  </si>
  <si>
    <t>Arbeitstitel:</t>
  </si>
  <si>
    <t>Fehlerprozent</t>
  </si>
  <si>
    <t>Fehlerpunkte</t>
  </si>
  <si>
    <t>Bemerkungen</t>
  </si>
  <si>
    <t>Klassenleiter/in:</t>
  </si>
  <si>
    <t>Fachlehrer:</t>
  </si>
  <si>
    <t>Kürzel:</t>
  </si>
  <si>
    <t>Bewertung:</t>
  </si>
  <si>
    <t>Klassenliste</t>
  </si>
  <si>
    <t>Schuljahr:</t>
  </si>
  <si>
    <t>Fach:</t>
  </si>
  <si>
    <t>Beschreibung der Arbeit</t>
  </si>
  <si>
    <t>Fehler</t>
  </si>
  <si>
    <r>
      <t>à</t>
    </r>
    <r>
      <rPr>
        <b/>
        <sz val="12"/>
        <rFont val="Arial"/>
        <family val="2"/>
      </rPr>
      <t xml:space="preserve"> Punkte</t>
    </r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</si>
  <si>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</si>
  <si>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</si>
  <si>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</si>
  <si>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</si>
  <si>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</si>
  <si>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</si>
  <si>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</si>
  <si>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</si>
  <si>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</si>
  <si>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</si>
  <si>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</si>
  <si>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</si>
  <si>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</si>
  <si>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</si>
  <si>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</si>
  <si>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</si>
  <si>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</si>
  <si>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</si>
  <si>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</si>
  <si>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</si>
  <si>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</si>
  <si>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</si>
  <si>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</si>
  <si>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</si>
  <si>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Textverarbeitung</t>
  </si>
  <si>
    <t>Jahrgangsstufe</t>
  </si>
  <si>
    <t>Klassen:</t>
  </si>
  <si>
    <t>2011/2012</t>
  </si>
  <si>
    <t>Nr-Sverweis</t>
  </si>
  <si>
    <t>Zahl</t>
  </si>
  <si>
    <t>Sport</t>
  </si>
  <si>
    <t>Sekunden</t>
  </si>
  <si>
    <t>Prozent</t>
  </si>
  <si>
    <t>Meter</t>
  </si>
  <si>
    <t>Sverweis</t>
  </si>
  <si>
    <t>Kürzel</t>
  </si>
  <si>
    <t>Klassen</t>
  </si>
  <si>
    <t>Klasse</t>
  </si>
  <si>
    <t>Klassenleiter</t>
  </si>
  <si>
    <t>Schule</t>
  </si>
  <si>
    <t>Jgst.</t>
  </si>
  <si>
    <t>Rang</t>
  </si>
  <si>
    <t>Bemerkung</t>
  </si>
  <si>
    <t>Bewertung</t>
  </si>
  <si>
    <t>Frei</t>
  </si>
  <si>
    <t>Dezimalstellen:</t>
  </si>
  <si>
    <t>Schnitt</t>
  </si>
  <si>
    <t>Gesamt:</t>
  </si>
  <si>
    <t>Bewertungsschlüssel</t>
  </si>
  <si>
    <t>Gruppe1</t>
  </si>
  <si>
    <t>Gruppen</t>
  </si>
  <si>
    <t>Gruppe</t>
  </si>
  <si>
    <t>Gruppen:</t>
  </si>
  <si>
    <t>Gruppenauswahl:</t>
  </si>
  <si>
    <t>Gruppe2</t>
  </si>
  <si>
    <t>halbe Schritte:</t>
  </si>
  <si>
    <t>kleiner gleich</t>
  </si>
  <si>
    <t>größer gleich</t>
  </si>
  <si>
    <t>&lt;=</t>
  </si>
  <si>
    <t>&gt;=</t>
  </si>
  <si>
    <t>Notenberechnung Ver 2.4, Florian Karl-David, 2012-01-22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</si>
</sst>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0.0"/>
    <numFmt numFmtId="174" formatCode="0.0%"/>
    <numFmt numFmtId="176" formatCode="0.000"/>
  </numFmts>
  <fonts count="19" x14ac:knownFonts="1"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b/>
      <sz val="12"/>
      <name val="Wingdings"/>
      <charset val="2"/>
    </font>
    <font>
      <sz val="12"/>
      <name val="Arial"/>
    </font>
    <font>
      <sz val="9"/>
      <name val="Arial"/>
      <family val="2"/>
    </font>
    <font>
      <b/>
      <sz val="12"/>
      <color indexed="55"/>
      <name val="Arial"/>
      <family val="2"/>
    </font>
    <font>
      <sz val="12"/>
      <color indexed="55"/>
      <name val="Arial"/>
      <family val="2"/>
    </font>
    <font>
      <b/>
      <sz val="12"/>
      <color indexed="10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0" fontId="0" fillId="0" borderId="0" xfId="0" applyAlignment="1"/>
    <xf numFmtId="0" fontId="5" fillId="0" borderId="0" xfId="0" applyFont="1"/>
    <xf numFmtId="49" fontId="5" fillId="0" borderId="0" xfId="0" applyNumberFormat="1" applyFont="1" applyBorder="1" applyAlignment="1"/>
    <xf numFmtId="0" fontId="5" fillId="0" borderId="0" xfId="0" applyFont="1" applyBorder="1" applyAlignment="1"/>
    <xf numFmtId="0" fontId="5" fillId="0" borderId="0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0" fontId="5" fillId="0" borderId="5" xfId="0" applyFont="1" applyFill="1" applyBorder="1" applyAlignment="1">
      <alignment wrapText="1"/>
    </xf>
    <xf numFmtId="0" fontId="5" fillId="0" borderId="6" xfId="0" applyFont="1" applyFill="1" applyBorder="1" applyAlignment="1"/>
    <xf numFmtId="0" fontId="4" fillId="0" borderId="0" xfId="0" applyFont="1" applyBorder="1" applyAlignment="1">
      <alignment horizontal="center"/>
    </xf>
    <xf numFmtId="0" fontId="5" fillId="0" borderId="0" xfId="0" applyFont="1" applyAlignment="1"/>
    <xf numFmtId="0" fontId="4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right"/>
    </xf>
    <xf numFmtId="14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6" fillId="0" borderId="0" xfId="0" applyFont="1"/>
    <xf numFmtId="0" fontId="5" fillId="0" borderId="2" xfId="0" applyFont="1" applyFill="1" applyBorder="1" applyAlignment="1"/>
    <xf numFmtId="0" fontId="5" fillId="0" borderId="9" xfId="0" applyFont="1" applyFill="1" applyBorder="1" applyAlignment="1"/>
    <xf numFmtId="0" fontId="5" fillId="0" borderId="0" xfId="0" applyFont="1" applyBorder="1"/>
    <xf numFmtId="0" fontId="5" fillId="0" borderId="10" xfId="0" applyFont="1" applyFill="1" applyBorder="1" applyAlignment="1">
      <alignment wrapText="1"/>
    </xf>
    <xf numFmtId="0" fontId="5" fillId="0" borderId="5" xfId="0" applyFont="1" applyFill="1" applyBorder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4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0" xfId="0" applyNumberFormat="1" applyFont="1" applyBorder="1" applyAlignment="1">
      <alignment horizontal="right"/>
    </xf>
    <xf numFmtId="0" fontId="2" fillId="0" borderId="0" xfId="0" applyNumberFormat="1" applyFont="1" applyBorder="1"/>
    <xf numFmtId="0" fontId="9" fillId="0" borderId="0" xfId="0" applyNumberFormat="1" applyFont="1" applyBorder="1" applyAlignment="1">
      <alignment wrapText="1"/>
    </xf>
    <xf numFmtId="0" fontId="9" fillId="0" borderId="0" xfId="0" applyNumberFormat="1" applyFont="1" applyBorder="1"/>
    <xf numFmtId="0" fontId="2" fillId="2" borderId="1" xfId="0" applyNumberFormat="1" applyFont="1" applyFill="1" applyBorder="1"/>
    <xf numFmtId="0" fontId="2" fillId="2" borderId="2" xfId="0" applyNumberFormat="1" applyFont="1" applyFill="1" applyBorder="1"/>
    <xf numFmtId="0" fontId="2" fillId="2" borderId="9" xfId="0" applyNumberFormat="1" applyFont="1" applyFill="1" applyBorder="1"/>
    <xf numFmtId="0" fontId="2" fillId="2" borderId="3" xfId="0" applyNumberFormat="1" applyFont="1" applyFill="1" applyBorder="1"/>
    <xf numFmtId="0" fontId="2" fillId="2" borderId="10" xfId="0" applyNumberFormat="1" applyFont="1" applyFill="1" applyBorder="1"/>
    <xf numFmtId="0" fontId="9" fillId="3" borderId="11" xfId="0" applyNumberFormat="1" applyFont="1" applyFill="1" applyBorder="1"/>
    <xf numFmtId="0" fontId="2" fillId="3" borderId="11" xfId="0" applyNumberFormat="1" applyFont="1" applyFill="1" applyBorder="1"/>
    <xf numFmtId="0" fontId="2" fillId="2" borderId="4" xfId="0" applyNumberFormat="1" applyFont="1" applyFill="1" applyBorder="1"/>
    <xf numFmtId="0" fontId="2" fillId="2" borderId="5" xfId="0" applyNumberFormat="1" applyFont="1" applyFill="1" applyBorder="1"/>
    <xf numFmtId="0" fontId="2" fillId="2" borderId="6" xfId="0" applyNumberFormat="1" applyFont="1" applyFill="1" applyBorder="1"/>
    <xf numFmtId="0" fontId="9" fillId="2" borderId="2" xfId="0" applyNumberFormat="1" applyFont="1" applyFill="1" applyBorder="1" applyAlignment="1">
      <alignment horizontal="right"/>
    </xf>
    <xf numFmtId="0" fontId="9" fillId="2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/>
    <xf numFmtId="0" fontId="9" fillId="2" borderId="5" xfId="0" applyNumberFormat="1" applyFont="1" applyFill="1" applyBorder="1" applyAlignment="1">
      <alignment horizontal="right"/>
    </xf>
    <xf numFmtId="173" fontId="2" fillId="3" borderId="11" xfId="0" applyNumberFormat="1" applyFont="1" applyFill="1" applyBorder="1" applyAlignment="1">
      <alignment horizontal="center"/>
    </xf>
    <xf numFmtId="0" fontId="9" fillId="3" borderId="1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right"/>
    </xf>
    <xf numFmtId="0" fontId="9" fillId="2" borderId="9" xfId="0" applyNumberFormat="1" applyFont="1" applyFill="1" applyBorder="1" applyAlignment="1">
      <alignment horizontal="right"/>
    </xf>
    <xf numFmtId="0" fontId="9" fillId="2" borderId="3" xfId="0" applyNumberFormat="1" applyFont="1" applyFill="1" applyBorder="1" applyAlignment="1">
      <alignment horizontal="right"/>
    </xf>
    <xf numFmtId="0" fontId="9" fillId="2" borderId="1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/>
    <xf numFmtId="0" fontId="2" fillId="0" borderId="0" xfId="0" applyNumberFormat="1" applyFont="1" applyBorder="1" applyAlignment="1">
      <alignment horizontal="right"/>
    </xf>
    <xf numFmtId="0" fontId="9" fillId="3" borderId="11" xfId="0" applyNumberFormat="1" applyFont="1" applyFill="1" applyBorder="1" applyAlignment="1">
      <alignment horizontal="right"/>
    </xf>
    <xf numFmtId="0" fontId="9" fillId="2" borderId="1" xfId="0" applyNumberFormat="1" applyFont="1" applyFill="1" applyBorder="1"/>
    <xf numFmtId="0" fontId="2" fillId="2" borderId="2" xfId="0" applyNumberFormat="1" applyFont="1" applyFill="1" applyBorder="1" applyAlignment="1">
      <alignment horizontal="right"/>
    </xf>
    <xf numFmtId="0" fontId="9" fillId="2" borderId="3" xfId="0" applyNumberFormat="1" applyFont="1" applyFill="1" applyBorder="1"/>
    <xf numFmtId="0" fontId="9" fillId="2" borderId="4" xfId="0" applyNumberFormat="1" applyFont="1" applyFill="1" applyBorder="1"/>
    <xf numFmtId="0" fontId="2" fillId="2" borderId="5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center"/>
    </xf>
    <xf numFmtId="173" fontId="2" fillId="4" borderId="11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2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center" shrinkToFit="1"/>
    </xf>
    <xf numFmtId="0" fontId="2" fillId="0" borderId="0" xfId="0" applyNumberFormat="1" applyFont="1" applyFill="1" applyProtection="1"/>
    <xf numFmtId="0" fontId="2" fillId="0" borderId="0" xfId="0" applyNumberFormat="1" applyFont="1"/>
    <xf numFmtId="0" fontId="9" fillId="0" borderId="0" xfId="0" applyNumberFormat="1" applyFont="1" applyFill="1" applyProtection="1"/>
    <xf numFmtId="0" fontId="9" fillId="4" borderId="11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center"/>
    </xf>
    <xf numFmtId="0" fontId="9" fillId="4" borderId="12" xfId="0" applyNumberFormat="1" applyFont="1" applyFill="1" applyBorder="1" applyAlignment="1" applyProtection="1">
      <alignment horizontal="center"/>
      <protection locked="0"/>
    </xf>
    <xf numFmtId="0" fontId="9" fillId="4" borderId="13" xfId="0" applyNumberFormat="1" applyFont="1" applyFill="1" applyBorder="1" applyAlignment="1" applyProtection="1">
      <alignment horizontal="center"/>
      <protection locked="0"/>
    </xf>
    <xf numFmtId="0" fontId="9" fillId="0" borderId="7" xfId="0" applyNumberFormat="1" applyFont="1" applyBorder="1"/>
    <xf numFmtId="0" fontId="9" fillId="4" borderId="8" xfId="0" applyNumberFormat="1" applyFont="1" applyFill="1" applyBorder="1" applyAlignment="1" applyProtection="1">
      <alignment horizontal="center" vertical="center"/>
      <protection locked="0"/>
    </xf>
    <xf numFmtId="0" fontId="9" fillId="0" borderId="8" xfId="0" applyNumberFormat="1" applyFont="1" applyBorder="1"/>
    <xf numFmtId="0" fontId="9" fillId="4" borderId="8" xfId="0" applyNumberFormat="1" applyFont="1" applyFill="1" applyBorder="1" applyAlignment="1" applyProtection="1">
      <alignment horizontal="left" vertical="center"/>
      <protection locked="0"/>
    </xf>
    <xf numFmtId="0" fontId="9" fillId="4" borderId="14" xfId="0" applyNumberFormat="1" applyFont="1" applyFill="1" applyBorder="1" applyAlignment="1" applyProtection="1">
      <alignment horizontal="left" vertical="center"/>
      <protection locked="0"/>
    </xf>
    <xf numFmtId="0" fontId="9" fillId="4" borderId="15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left"/>
    </xf>
    <xf numFmtId="0" fontId="2" fillId="0" borderId="0" xfId="0" applyNumberFormat="1" applyFont="1" applyAlignment="1"/>
    <xf numFmtId="0" fontId="9" fillId="0" borderId="0" xfId="0" applyNumberFormat="1" applyFont="1" applyBorder="1" applyAlignment="1">
      <alignment horizontal="center" wrapText="1"/>
    </xf>
    <xf numFmtId="0" fontId="2" fillId="2" borderId="3" xfId="0" applyNumberFormat="1" applyFont="1" applyFill="1" applyBorder="1" applyAlignment="1"/>
    <xf numFmtId="0" fontId="2" fillId="2" borderId="10" xfId="0" applyNumberFormat="1" applyFont="1" applyFill="1" applyBorder="1" applyAlignment="1"/>
    <xf numFmtId="0" fontId="9" fillId="0" borderId="0" xfId="0" applyNumberFormat="1" applyFont="1" applyFill="1" applyAlignment="1" applyProtection="1">
      <alignment horizontal="right"/>
    </xf>
    <xf numFmtId="0" fontId="2" fillId="2" borderId="0" xfId="0" applyNumberFormat="1" applyFont="1" applyFill="1" applyBorder="1" applyAlignment="1"/>
    <xf numFmtId="0" fontId="9" fillId="2" borderId="0" xfId="0" applyNumberFormat="1" applyFont="1" applyFill="1" applyBorder="1" applyAlignment="1">
      <alignment horizontal="center"/>
    </xf>
    <xf numFmtId="0" fontId="9" fillId="2" borderId="0" xfId="0" applyNumberFormat="1" applyFont="1" applyFill="1" applyBorder="1" applyProtection="1"/>
    <xf numFmtId="0" fontId="9" fillId="2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Protection="1"/>
    <xf numFmtId="1" fontId="9" fillId="3" borderId="11" xfId="0" applyNumberFormat="1" applyFont="1" applyFill="1" applyBorder="1" applyAlignment="1">
      <alignment horizontal="center"/>
    </xf>
    <xf numFmtId="0" fontId="9" fillId="0" borderId="11" xfId="0" applyNumberFormat="1" applyFont="1" applyFill="1" applyBorder="1" applyAlignment="1" applyProtection="1">
      <alignment horizontal="center" vertical="center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15" fillId="3" borderId="11" xfId="0" applyNumberFormat="1" applyFont="1" applyFill="1" applyBorder="1" applyAlignment="1">
      <alignment horizontal="right"/>
    </xf>
    <xf numFmtId="0" fontId="2" fillId="0" borderId="16" xfId="0" applyNumberFormat="1" applyFont="1" applyFill="1" applyBorder="1" applyAlignment="1">
      <alignment horizontal="center"/>
    </xf>
    <xf numFmtId="0" fontId="2" fillId="0" borderId="17" xfId="0" applyNumberFormat="1" applyFont="1" applyFill="1" applyBorder="1" applyAlignment="1">
      <alignment horizontal="center"/>
    </xf>
    <xf numFmtId="0" fontId="2" fillId="0" borderId="18" xfId="0" applyNumberFormat="1" applyFont="1" applyFill="1" applyBorder="1" applyAlignment="1">
      <alignment horizontal="center"/>
    </xf>
    <xf numFmtId="0" fontId="2" fillId="0" borderId="19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20" xfId="0" applyNumberFormat="1" applyFont="1" applyFill="1" applyBorder="1" applyAlignment="1">
      <alignment horizontal="center"/>
    </xf>
    <xf numFmtId="0" fontId="2" fillId="0" borderId="21" xfId="0" applyNumberFormat="1" applyFont="1" applyFill="1" applyBorder="1" applyAlignment="1">
      <alignment horizontal="center"/>
    </xf>
    <xf numFmtId="0" fontId="2" fillId="0" borderId="22" xfId="0" applyNumberFormat="1" applyFont="1" applyFill="1" applyBorder="1" applyAlignment="1">
      <alignment horizontal="center"/>
    </xf>
    <xf numFmtId="0" fontId="2" fillId="0" borderId="23" xfId="0" applyNumberFormat="1" applyFont="1" applyFill="1" applyBorder="1" applyAlignment="1">
      <alignment horizontal="center"/>
    </xf>
    <xf numFmtId="0" fontId="9" fillId="0" borderId="16" xfId="0" applyNumberFormat="1" applyFont="1" applyBorder="1"/>
    <xf numFmtId="0" fontId="9" fillId="0" borderId="17" xfId="0" applyNumberFormat="1" applyFont="1" applyBorder="1"/>
    <xf numFmtId="0" fontId="2" fillId="0" borderId="18" xfId="0" applyNumberFormat="1" applyFont="1" applyBorder="1"/>
    <xf numFmtId="0" fontId="2" fillId="0" borderId="20" xfId="0" applyNumberFormat="1" applyFont="1" applyBorder="1"/>
    <xf numFmtId="0" fontId="2" fillId="0" borderId="22" xfId="0" applyNumberFormat="1" applyFont="1" applyBorder="1"/>
    <xf numFmtId="0" fontId="2" fillId="0" borderId="23" xfId="0" applyNumberFormat="1" applyFont="1" applyBorder="1"/>
    <xf numFmtId="0" fontId="2" fillId="0" borderId="17" xfId="0" applyNumberFormat="1" applyFont="1" applyBorder="1"/>
    <xf numFmtId="0" fontId="2" fillId="0" borderId="19" xfId="0" applyNumberFormat="1" applyFont="1" applyBorder="1" applyAlignment="1">
      <alignment horizontal="center"/>
    </xf>
    <xf numFmtId="0" fontId="2" fillId="0" borderId="21" xfId="0" applyNumberFormat="1" applyFont="1" applyBorder="1" applyAlignment="1">
      <alignment horizontal="center"/>
    </xf>
    <xf numFmtId="0" fontId="9" fillId="0" borderId="21" xfId="0" applyNumberFormat="1" applyFont="1" applyBorder="1"/>
    <xf numFmtId="0" fontId="9" fillId="0" borderId="22" xfId="0" applyNumberFormat="1" applyFont="1" applyBorder="1"/>
    <xf numFmtId="176" fontId="2" fillId="4" borderId="11" xfId="0" applyNumberFormat="1" applyFont="1" applyFill="1" applyBorder="1" applyAlignment="1" applyProtection="1">
      <alignment horizontal="center"/>
      <protection locked="0"/>
    </xf>
    <xf numFmtId="174" fontId="2" fillId="3" borderId="11" xfId="0" applyNumberFormat="1" applyFont="1" applyFill="1" applyBorder="1" applyAlignment="1">
      <alignment horizontal="center"/>
    </xf>
    <xf numFmtId="176" fontId="2" fillId="0" borderId="11" xfId="0" applyNumberFormat="1" applyFont="1" applyFill="1" applyBorder="1" applyAlignment="1" applyProtection="1">
      <alignment horizontal="center"/>
    </xf>
    <xf numFmtId="0" fontId="9" fillId="0" borderId="11" xfId="0" applyNumberFormat="1" applyFont="1" applyBorder="1"/>
    <xf numFmtId="0" fontId="2" fillId="0" borderId="11" xfId="0" applyNumberFormat="1" applyFont="1" applyBorder="1"/>
    <xf numFmtId="176" fontId="2" fillId="0" borderId="11" xfId="0" applyNumberFormat="1" applyFont="1" applyBorder="1"/>
    <xf numFmtId="173" fontId="2" fillId="0" borderId="0" xfId="0" applyNumberFormat="1" applyFont="1" applyFill="1" applyBorder="1" applyAlignment="1">
      <alignment horizontal="center"/>
    </xf>
    <xf numFmtId="176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Protection="1"/>
    <xf numFmtId="0" fontId="2" fillId="0" borderId="16" xfId="0" applyNumberFormat="1" applyFont="1" applyFill="1" applyBorder="1" applyProtection="1"/>
    <xf numFmtId="0" fontId="2" fillId="0" borderId="17" xfId="0" applyNumberFormat="1" applyFont="1" applyFill="1" applyBorder="1" applyProtection="1"/>
    <xf numFmtId="0" fontId="2" fillId="0" borderId="18" xfId="0" applyNumberFormat="1" applyFont="1" applyFill="1" applyBorder="1" applyProtection="1"/>
    <xf numFmtId="0" fontId="2" fillId="0" borderId="19" xfId="0" applyNumberFormat="1" applyFont="1" applyFill="1" applyBorder="1" applyProtection="1"/>
    <xf numFmtId="0" fontId="2" fillId="0" borderId="20" xfId="0" applyNumberFormat="1" applyFont="1" applyFill="1" applyBorder="1" applyProtection="1"/>
    <xf numFmtId="0" fontId="2" fillId="0" borderId="21" xfId="0" applyNumberFormat="1" applyFont="1" applyFill="1" applyBorder="1" applyProtection="1"/>
    <xf numFmtId="0" fontId="2" fillId="0" borderId="22" xfId="0" applyNumberFormat="1" applyFont="1" applyFill="1" applyBorder="1" applyProtection="1"/>
    <xf numFmtId="0" fontId="2" fillId="0" borderId="23" xfId="0" applyNumberFormat="1" applyFont="1" applyFill="1" applyBorder="1" applyProtection="1"/>
    <xf numFmtId="0" fontId="14" fillId="2" borderId="0" xfId="0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right"/>
    </xf>
    <xf numFmtId="0" fontId="5" fillId="0" borderId="24" xfId="0" applyFont="1" applyBorder="1" applyAlignment="1">
      <alignment horizontal="center" shrinkToFit="1"/>
    </xf>
    <xf numFmtId="0" fontId="5" fillId="0" borderId="11" xfId="0" applyFont="1" applyBorder="1" applyAlignment="1">
      <alignment shrinkToFit="1"/>
    </xf>
    <xf numFmtId="0" fontId="5" fillId="0" borderId="4" xfId="0" applyFont="1" applyBorder="1" applyAlignment="1">
      <alignment shrinkToFit="1"/>
    </xf>
    <xf numFmtId="0" fontId="5" fillId="0" borderId="5" xfId="0" applyFont="1" applyBorder="1" applyAlignment="1">
      <alignment shrinkToFit="1"/>
    </xf>
    <xf numFmtId="0" fontId="15" fillId="3" borderId="11" xfId="0" applyNumberFormat="1" applyFont="1" applyFill="1" applyBorder="1"/>
    <xf numFmtId="0" fontId="16" fillId="3" borderId="11" xfId="0" applyNumberFormat="1" applyFont="1" applyFill="1" applyBorder="1"/>
    <xf numFmtId="0" fontId="2" fillId="0" borderId="16" xfId="0" applyNumberFormat="1" applyFont="1" applyBorder="1" applyAlignment="1">
      <alignment horizontal="center"/>
    </xf>
    <xf numFmtId="0" fontId="15" fillId="5" borderId="11" xfId="0" applyNumberFormat="1" applyFont="1" applyFill="1" applyBorder="1" applyAlignment="1">
      <alignment horizontal="right"/>
    </xf>
    <xf numFmtId="0" fontId="16" fillId="5" borderId="11" xfId="0" applyNumberFormat="1" applyFont="1" applyFill="1" applyBorder="1"/>
    <xf numFmtId="176" fontId="2" fillId="3" borderId="11" xfId="0" applyNumberFormat="1" applyFont="1" applyFill="1" applyBorder="1" applyAlignment="1">
      <alignment horizontal="center"/>
    </xf>
    <xf numFmtId="176" fontId="2" fillId="3" borderId="11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17" fillId="3" borderId="11" xfId="0" applyNumberFormat="1" applyFont="1" applyFill="1" applyBorder="1" applyAlignment="1">
      <alignment shrinkToFit="1"/>
    </xf>
    <xf numFmtId="0" fontId="2" fillId="0" borderId="25" xfId="0" applyNumberFormat="1" applyFont="1" applyFill="1" applyBorder="1" applyAlignment="1" applyProtection="1"/>
    <xf numFmtId="0" fontId="0" fillId="0" borderId="26" xfId="0" applyBorder="1" applyAlignment="1">
      <alignment horizontal="center"/>
    </xf>
    <xf numFmtId="0" fontId="9" fillId="4" borderId="11" xfId="0" applyNumberFormat="1" applyFont="1" applyFill="1" applyBorder="1" applyAlignment="1" applyProtection="1">
      <alignment horizontal="center"/>
      <protection locked="0"/>
    </xf>
    <xf numFmtId="0" fontId="9" fillId="4" borderId="15" xfId="0" applyNumberFormat="1" applyFont="1" applyFill="1" applyBorder="1" applyAlignment="1" applyProtection="1">
      <alignment horizontal="center"/>
      <protection locked="0"/>
    </xf>
    <xf numFmtId="0" fontId="2" fillId="3" borderId="25" xfId="0" applyNumberFormat="1" applyFont="1" applyFill="1" applyBorder="1" applyAlignment="1">
      <alignment horizontal="left" shrinkToFit="1"/>
    </xf>
    <xf numFmtId="0" fontId="2" fillId="3" borderId="24" xfId="0" applyNumberFormat="1" applyFont="1" applyFill="1" applyBorder="1" applyAlignment="1">
      <alignment horizontal="left" shrinkToFit="1"/>
    </xf>
    <xf numFmtId="0" fontId="2" fillId="3" borderId="26" xfId="0" applyNumberFormat="1" applyFont="1" applyFill="1" applyBorder="1" applyAlignment="1">
      <alignment horizontal="left" shrinkToFit="1"/>
    </xf>
    <xf numFmtId="0" fontId="9" fillId="0" borderId="24" xfId="0" applyNumberFormat="1" applyFont="1" applyBorder="1"/>
    <xf numFmtId="0" fontId="2" fillId="4" borderId="11" xfId="0" applyNumberFormat="1" applyFont="1" applyFill="1" applyBorder="1" applyAlignment="1" applyProtection="1">
      <alignment horizontal="center"/>
      <protection locked="0"/>
    </xf>
    <xf numFmtId="174" fontId="2" fillId="4" borderId="11" xfId="0" applyNumberFormat="1" applyFont="1" applyFill="1" applyBorder="1" applyAlignment="1" applyProtection="1">
      <alignment horizontal="center"/>
      <protection locked="0"/>
    </xf>
    <xf numFmtId="174" fontId="2" fillId="3" borderId="11" xfId="0" applyNumberFormat="1" applyFont="1" applyFill="1" applyBorder="1" applyAlignment="1" applyProtection="1">
      <alignment horizontal="center"/>
    </xf>
    <xf numFmtId="0" fontId="9" fillId="0" borderId="0" xfId="0" applyNumberFormat="1" applyFont="1" applyBorder="1" applyAlignment="1"/>
    <xf numFmtId="0" fontId="13" fillId="0" borderId="0" xfId="0" applyFont="1" applyAlignment="1"/>
    <xf numFmtId="176" fontId="2" fillId="3" borderId="11" xfId="0" applyNumberFormat="1" applyFont="1" applyFill="1" applyBorder="1" applyProtection="1">
      <protection locked="0"/>
    </xf>
    <xf numFmtId="1" fontId="2" fillId="3" borderId="11" xfId="0" applyNumberFormat="1" applyFont="1" applyFill="1" applyBorder="1" applyAlignment="1" applyProtection="1">
      <alignment horizontal="center"/>
      <protection locked="0"/>
    </xf>
    <xf numFmtId="0" fontId="9" fillId="0" borderId="11" xfId="0" applyNumberFormat="1" applyFont="1" applyBorder="1" applyAlignment="1">
      <alignment horizontal="center"/>
    </xf>
    <xf numFmtId="0" fontId="3" fillId="3" borderId="11" xfId="0" applyNumberFormat="1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 shrinkToFit="1"/>
    </xf>
    <xf numFmtId="14" fontId="2" fillId="4" borderId="11" xfId="0" applyNumberFormat="1" applyFont="1" applyFill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/>
      <protection locked="0"/>
    </xf>
    <xf numFmtId="0" fontId="9" fillId="3" borderId="25" xfId="0" applyNumberFormat="1" applyFont="1" applyFill="1" applyBorder="1" applyAlignment="1">
      <alignment horizontal="center"/>
    </xf>
    <xf numFmtId="0" fontId="9" fillId="3" borderId="26" xfId="0" applyNumberFormat="1" applyFont="1" applyFill="1" applyBorder="1" applyAlignment="1">
      <alignment horizontal="center"/>
    </xf>
    <xf numFmtId="0" fontId="2" fillId="3" borderId="11" xfId="0" applyNumberFormat="1" applyFont="1" applyFill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4" borderId="34" xfId="0" applyNumberFormat="1" applyFont="1" applyFill="1" applyBorder="1" applyAlignment="1" applyProtection="1">
      <alignment horizontal="left"/>
      <protection locked="0"/>
    </xf>
    <xf numFmtId="0" fontId="2" fillId="0" borderId="34" xfId="0" applyFont="1" applyBorder="1" applyAlignment="1" applyProtection="1">
      <alignment horizontal="left"/>
      <protection locked="0"/>
    </xf>
    <xf numFmtId="0" fontId="2" fillId="3" borderId="33" xfId="0" applyNumberFormat="1" applyFont="1" applyFill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9" fillId="0" borderId="0" xfId="0" applyNumberFormat="1" applyFont="1" applyBorder="1" applyAlignment="1">
      <alignment horizontal="center" wrapText="1"/>
    </xf>
    <xf numFmtId="0" fontId="9" fillId="0" borderId="0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49" fontId="2" fillId="4" borderId="11" xfId="0" applyNumberFormat="1" applyFont="1" applyFill="1" applyBorder="1" applyAlignment="1" applyProtection="1">
      <alignment horizontal="left"/>
      <protection locked="0"/>
    </xf>
    <xf numFmtId="0" fontId="12" fillId="3" borderId="25" xfId="0" applyNumberFormat="1" applyFont="1" applyFill="1" applyBorder="1" applyAlignment="1">
      <alignment horizontal="center"/>
    </xf>
    <xf numFmtId="0" fontId="12" fillId="3" borderId="26" xfId="0" applyNumberFormat="1" applyFont="1" applyFill="1" applyBorder="1" applyAlignment="1">
      <alignment horizontal="center"/>
    </xf>
    <xf numFmtId="0" fontId="2" fillId="4" borderId="11" xfId="0" applyNumberFormat="1" applyFont="1" applyFill="1" applyBorder="1" applyAlignment="1" applyProtection="1">
      <alignment horizontal="left"/>
      <protection locked="0"/>
    </xf>
    <xf numFmtId="0" fontId="2" fillId="4" borderId="11" xfId="0" applyNumberFormat="1" applyFont="1" applyFill="1" applyBorder="1" applyAlignment="1" applyProtection="1">
      <protection locked="0"/>
    </xf>
    <xf numFmtId="0" fontId="2" fillId="0" borderId="11" xfId="0" applyFont="1" applyBorder="1" applyAlignment="1" applyProtection="1">
      <protection locked="0"/>
    </xf>
    <xf numFmtId="0" fontId="9" fillId="2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0" fontId="13" fillId="0" borderId="20" xfId="0" applyFont="1" applyBorder="1" applyAlignment="1"/>
    <xf numFmtId="0" fontId="0" fillId="0" borderId="26" xfId="0" applyBorder="1" applyAlignment="1">
      <alignment horizontal="center"/>
    </xf>
    <xf numFmtId="0" fontId="9" fillId="3" borderId="11" xfId="0" applyNumberFormat="1" applyFont="1" applyFill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left"/>
      <protection locked="0"/>
    </xf>
    <xf numFmtId="0" fontId="2" fillId="0" borderId="25" xfId="0" applyNumberFormat="1" applyFont="1" applyFill="1" applyBorder="1" applyAlignment="1" applyProtection="1"/>
    <xf numFmtId="0" fontId="0" fillId="0" borderId="26" xfId="0" applyBorder="1" applyAlignment="1"/>
    <xf numFmtId="14" fontId="2" fillId="4" borderId="16" xfId="0" applyNumberFormat="1" applyFont="1" applyFill="1" applyBorder="1" applyAlignment="1" applyProtection="1">
      <alignment horizontal="left" vertical="top" wrapText="1"/>
      <protection locked="0"/>
    </xf>
    <xf numFmtId="14" fontId="2" fillId="4" borderId="17" xfId="0" applyNumberFormat="1" applyFont="1" applyFill="1" applyBorder="1" applyAlignment="1" applyProtection="1">
      <alignment horizontal="left" vertical="top" wrapText="1"/>
      <protection locked="0"/>
    </xf>
    <xf numFmtId="0" fontId="2" fillId="0" borderId="18" xfId="0" applyFont="1" applyBorder="1" applyAlignment="1" applyProtection="1">
      <alignment horizontal="left" vertical="top" wrapText="1"/>
      <protection locked="0"/>
    </xf>
    <xf numFmtId="0" fontId="2" fillId="0" borderId="19" xfId="0" applyFont="1" applyBorder="1" applyAlignment="1" applyProtection="1">
      <alignment horizontal="left" vertical="top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20" xfId="0" applyFont="1" applyBorder="1" applyAlignment="1" applyProtection="1">
      <alignment horizontal="left" vertical="top" wrapText="1"/>
      <protection locked="0"/>
    </xf>
    <xf numFmtId="0" fontId="0" fillId="0" borderId="19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21" xfId="0" applyBorder="1" applyAlignment="1" applyProtection="1">
      <alignment horizontal="left" vertical="top" wrapText="1"/>
      <protection locked="0"/>
    </xf>
    <xf numFmtId="0" fontId="0" fillId="0" borderId="22" xfId="0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horizontal="left" vertical="top" wrapText="1"/>
      <protection locked="0"/>
    </xf>
    <xf numFmtId="0" fontId="9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26" xfId="0" applyNumberFormat="1" applyBorder="1" applyAlignment="1">
      <alignment horizontal="center"/>
    </xf>
    <xf numFmtId="0" fontId="2" fillId="4" borderId="25" xfId="0" applyNumberFormat="1" applyFont="1" applyFill="1" applyBorder="1" applyAlignment="1" applyProtection="1">
      <alignment horizontal="center"/>
      <protection locked="0"/>
    </xf>
    <xf numFmtId="0" fontId="2" fillId="4" borderId="26" xfId="0" applyNumberFormat="1" applyFont="1" applyFill="1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9" fillId="3" borderId="25" xfId="0" applyNumberFormat="1" applyFont="1" applyFill="1" applyBorder="1" applyAlignment="1">
      <alignment horizontal="center" wrapText="1"/>
    </xf>
    <xf numFmtId="0" fontId="9" fillId="3" borderId="24" xfId="0" applyNumberFormat="1" applyFont="1" applyFill="1" applyBorder="1" applyAlignment="1">
      <alignment horizontal="center" wrapText="1"/>
    </xf>
    <xf numFmtId="0" fontId="9" fillId="3" borderId="26" xfId="0" applyNumberFormat="1" applyFont="1" applyFill="1" applyBorder="1" applyAlignment="1">
      <alignment horizontal="center" wrapText="1"/>
    </xf>
    <xf numFmtId="0" fontId="9" fillId="3" borderId="25" xfId="0" applyNumberFormat="1" applyFont="1" applyFill="1" applyBorder="1" applyAlignment="1" applyProtection="1">
      <alignment horizontal="center"/>
    </xf>
    <xf numFmtId="0" fontId="9" fillId="3" borderId="26" xfId="0" applyNumberFormat="1" applyFont="1" applyFill="1" applyBorder="1" applyAlignment="1" applyProtection="1">
      <alignment horizontal="center"/>
    </xf>
    <xf numFmtId="0" fontId="0" fillId="0" borderId="22" xfId="0" applyBorder="1" applyAlignment="1">
      <alignment horizontal="center" shrinkToFit="1"/>
    </xf>
    <xf numFmtId="0" fontId="5" fillId="0" borderId="22" xfId="0" applyNumberFormat="1" applyFont="1" applyBorder="1" applyAlignment="1">
      <alignment horizontal="center" shrinkToFit="1"/>
    </xf>
    <xf numFmtId="0" fontId="12" fillId="3" borderId="11" xfId="0" applyNumberFormat="1" applyFont="1" applyFill="1" applyBorder="1" applyAlignment="1">
      <alignment horizontal="center"/>
    </xf>
    <xf numFmtId="0" fontId="9" fillId="3" borderId="1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1" fontId="5" fillId="0" borderId="22" xfId="0" applyNumberFormat="1" applyFont="1" applyBorder="1" applyAlignment="1">
      <alignment horizontal="center" shrinkToFit="1"/>
    </xf>
    <xf numFmtId="0" fontId="5" fillId="0" borderId="22" xfId="0" applyFont="1" applyBorder="1" applyAlignment="1">
      <alignment horizontal="center" shrinkToFit="1"/>
    </xf>
    <xf numFmtId="14" fontId="4" fillId="0" borderId="0" xfId="0" applyNumberFormat="1" applyFont="1" applyAlignment="1">
      <alignment horizontal="right"/>
    </xf>
    <xf numFmtId="14" fontId="5" fillId="0" borderId="22" xfId="0" applyNumberFormat="1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4" fillId="0" borderId="5" xfId="0" applyFont="1" applyBorder="1" applyAlignment="1">
      <alignment horizontal="left" shrinkToFit="1"/>
    </xf>
    <xf numFmtId="0" fontId="5" fillId="0" borderId="5" xfId="0" applyFont="1" applyBorder="1" applyAlignment="1">
      <alignment horizontal="left" shrinkToFit="1"/>
    </xf>
    <xf numFmtId="0" fontId="4" fillId="0" borderId="3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5" xfId="0" applyFont="1" applyBorder="1" applyAlignment="1">
      <alignment horizontal="right" shrinkToFit="1"/>
    </xf>
    <xf numFmtId="0" fontId="4" fillId="0" borderId="5" xfId="0" applyFont="1" applyBorder="1" applyAlignment="1"/>
    <xf numFmtId="0" fontId="5" fillId="0" borderId="0" xfId="0" applyNumberFormat="1" applyFont="1" applyFill="1" applyBorder="1" applyAlignment="1">
      <alignment horizontal="center" shrinkToFit="1"/>
    </xf>
    <xf numFmtId="0" fontId="4" fillId="0" borderId="28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30" xfId="0" applyNumberFormat="1" applyFont="1" applyBorder="1" applyAlignment="1">
      <alignment horizontal="center" shrinkToFit="1"/>
    </xf>
    <xf numFmtId="0" fontId="4" fillId="0" borderId="31" xfId="0" applyNumberFormat="1" applyFont="1" applyBorder="1" applyAlignment="1">
      <alignment horizontal="center" shrinkToFit="1"/>
    </xf>
    <xf numFmtId="0" fontId="4" fillId="0" borderId="32" xfId="0" applyNumberFormat="1" applyFont="1" applyBorder="1" applyAlignment="1">
      <alignment horizontal="center" shrinkToFit="1"/>
    </xf>
    <xf numFmtId="0" fontId="4" fillId="0" borderId="2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shrinkToFit="1"/>
    </xf>
    <xf numFmtId="0" fontId="5" fillId="0" borderId="11" xfId="0" applyNumberFormat="1" applyFont="1" applyBorder="1" applyAlignment="1">
      <alignment horizontal="center" shrinkToFit="1"/>
    </xf>
    <xf numFmtId="1" fontId="5" fillId="0" borderId="11" xfId="0" applyNumberFormat="1" applyFont="1" applyBorder="1" applyAlignment="1">
      <alignment horizontal="center" shrinkToFit="1"/>
    </xf>
    <xf numFmtId="0" fontId="5" fillId="0" borderId="12" xfId="0" applyFont="1" applyBorder="1" applyAlignment="1">
      <alignment horizontal="center" shrinkToFit="1"/>
    </xf>
    <xf numFmtId="174" fontId="5" fillId="0" borderId="11" xfId="0" applyNumberFormat="1" applyFont="1" applyBorder="1" applyAlignment="1">
      <alignment shrinkToFit="1"/>
    </xf>
    <xf numFmtId="174" fontId="5" fillId="0" borderId="12" xfId="0" applyNumberFormat="1" applyFont="1" applyBorder="1" applyAlignment="1">
      <alignment shrinkToFit="1"/>
    </xf>
    <xf numFmtId="0" fontId="4" fillId="0" borderId="7" xfId="0" applyFont="1" applyBorder="1" applyAlignment="1">
      <alignment horizontal="center"/>
    </xf>
    <xf numFmtId="173" fontId="5" fillId="0" borderId="25" xfId="0" applyNumberFormat="1" applyFont="1" applyBorder="1" applyAlignment="1">
      <alignment horizontal="center" shrinkToFit="1"/>
    </xf>
    <xf numFmtId="173" fontId="5" fillId="0" borderId="24" xfId="0" applyNumberFormat="1" applyFont="1" applyBorder="1" applyAlignment="1">
      <alignment horizontal="center" shrinkToFit="1"/>
    </xf>
    <xf numFmtId="173" fontId="5" fillId="0" borderId="26" xfId="0" applyNumberFormat="1" applyFont="1" applyBorder="1" applyAlignment="1">
      <alignment horizontal="center" shrinkToFit="1"/>
    </xf>
    <xf numFmtId="0" fontId="5" fillId="0" borderId="8" xfId="0" applyFont="1" applyBorder="1" applyAlignment="1">
      <alignment horizontal="center" shrinkToFit="1"/>
    </xf>
    <xf numFmtId="0" fontId="5" fillId="0" borderId="11" xfId="0" applyFont="1" applyBorder="1" applyAlignment="1">
      <alignment horizontal="center" shrinkToFit="1"/>
    </xf>
    <xf numFmtId="0" fontId="4" fillId="0" borderId="27" xfId="0" applyFont="1" applyBorder="1" applyAlignment="1">
      <alignment horizontal="right" shrinkToFit="1"/>
    </xf>
    <xf numFmtId="0" fontId="0" fillId="0" borderId="27" xfId="0" applyBorder="1" applyAlignment="1">
      <alignment horizontal="right" shrinkToFit="1"/>
    </xf>
    <xf numFmtId="174" fontId="5" fillId="0" borderId="5" xfId="0" applyNumberFormat="1" applyFont="1" applyBorder="1" applyAlignment="1">
      <alignment shrinkToFit="1"/>
    </xf>
    <xf numFmtId="0" fontId="5" fillId="0" borderId="6" xfId="0" applyFont="1" applyBorder="1" applyAlignment="1">
      <alignment shrinkToFit="1"/>
    </xf>
    <xf numFmtId="0" fontId="7" fillId="0" borderId="0" xfId="0" applyFont="1" applyBorder="1" applyAlignment="1">
      <alignment vertical="top"/>
    </xf>
    <xf numFmtId="0" fontId="5" fillId="0" borderId="15" xfId="0" applyFont="1" applyBorder="1" applyAlignment="1">
      <alignment horizontal="left" shrinkToFit="1"/>
    </xf>
    <xf numFmtId="0" fontId="5" fillId="0" borderId="15" xfId="0" applyNumberFormat="1" applyFont="1" applyBorder="1" applyAlignment="1">
      <alignment horizontal="center" shrinkToFit="1"/>
    </xf>
    <xf numFmtId="1" fontId="5" fillId="0" borderId="15" xfId="0" applyNumberFormat="1" applyFont="1" applyBorder="1" applyAlignment="1">
      <alignment horizontal="center" shrinkToFit="1"/>
    </xf>
    <xf numFmtId="0" fontId="5" fillId="0" borderId="13" xfId="0" applyFont="1" applyBorder="1" applyAlignment="1">
      <alignment horizontal="center" shrinkToFit="1"/>
    </xf>
    <xf numFmtId="0" fontId="4" fillId="0" borderId="1" xfId="0" applyFont="1" applyBorder="1" applyAlignment="1"/>
    <xf numFmtId="0" fontId="3" fillId="0" borderId="2" xfId="0" applyFont="1" applyBorder="1" applyAlignment="1"/>
    <xf numFmtId="0" fontId="3" fillId="0" borderId="9" xfId="0" applyFont="1" applyBorder="1" applyAlignment="1"/>
    <xf numFmtId="0" fontId="5" fillId="0" borderId="3" xfId="0" applyNumberFormat="1" applyFont="1" applyBorder="1" applyAlignment="1">
      <alignment horizontal="left" vertical="top" wrapText="1"/>
    </xf>
    <xf numFmtId="0" fontId="0" fillId="0" borderId="0" xfId="0" applyNumberFormat="1" applyBorder="1" applyAlignment="1">
      <alignment horizontal="left" vertical="top" wrapText="1"/>
    </xf>
    <xf numFmtId="0" fontId="0" fillId="0" borderId="10" xfId="0" applyNumberFormat="1" applyBorder="1" applyAlignment="1">
      <alignment horizontal="left" vertical="top" wrapText="1"/>
    </xf>
    <xf numFmtId="0" fontId="0" fillId="0" borderId="3" xfId="0" applyNumberFormat="1" applyBorder="1" applyAlignment="1">
      <alignment horizontal="left" vertical="top" wrapText="1"/>
    </xf>
    <xf numFmtId="0" fontId="0" fillId="0" borderId="4" xfId="0" applyNumberFormat="1" applyBorder="1" applyAlignment="1">
      <alignment horizontal="left" vertical="top" wrapText="1"/>
    </xf>
    <xf numFmtId="0" fontId="0" fillId="0" borderId="5" xfId="0" applyNumberFormat="1" applyBorder="1" applyAlignment="1">
      <alignment horizontal="left" vertical="top" wrapText="1"/>
    </xf>
    <xf numFmtId="0" fontId="0" fillId="0" borderId="6" xfId="0" applyNumberFormat="1" applyBorder="1" applyAlignment="1">
      <alignment horizontal="left" vertical="top" wrapText="1"/>
    </xf>
    <xf numFmtId="0" fontId="9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4" borderId="28" xfId="0" applyNumberFormat="1" applyFont="1" applyFill="1" applyBorder="1" applyAlignment="1" applyProtection="1">
      <alignment horizontal="center" textRotation="90" shrinkToFit="1"/>
      <protection locked="0"/>
    </xf>
    <xf numFmtId="0" fontId="9" fillId="4" borderId="11" xfId="0" applyNumberFormat="1" applyFont="1" applyFill="1" applyBorder="1" applyAlignment="1" applyProtection="1">
      <alignment horizontal="center" textRotation="90" shrinkToFit="1"/>
      <protection locked="0"/>
    </xf>
    <xf numFmtId="0" fontId="9" fillId="4" borderId="29" xfId="0" applyNumberFormat="1" applyFont="1" applyFill="1" applyBorder="1" applyAlignment="1" applyProtection="1">
      <alignment horizontal="center" textRotation="90" shrinkToFit="1"/>
      <protection locked="0"/>
    </xf>
    <xf numFmtId="0" fontId="9" fillId="4" borderId="12" xfId="0" applyNumberFormat="1" applyFont="1" applyFill="1" applyBorder="1" applyAlignment="1" applyProtection="1">
      <alignment horizontal="center" textRotation="90" shrinkToFit="1"/>
      <protection locked="0"/>
    </xf>
    <xf numFmtId="0" fontId="9" fillId="0" borderId="28" xfId="0" applyNumberFormat="1" applyFont="1" applyBorder="1" applyAlignment="1">
      <alignment horizontal="center" textRotation="90" shrinkToFit="1"/>
    </xf>
    <xf numFmtId="0" fontId="2" fillId="0" borderId="11" xfId="0" applyFont="1" applyBorder="1" applyAlignment="1">
      <alignment horizontal="center" textRotation="90" shrinkToFit="1"/>
    </xf>
    <xf numFmtId="0" fontId="2" fillId="0" borderId="8" xfId="0" applyNumberFormat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9" fillId="4" borderId="11" xfId="0" applyNumberFormat="1" applyFont="1" applyFill="1" applyBorder="1" applyAlignment="1" applyProtection="1">
      <alignment horizontal="left" vertical="center"/>
      <protection locked="0"/>
    </xf>
    <xf numFmtId="0" fontId="9" fillId="0" borderId="28" xfId="0" applyNumberFormat="1" applyFont="1" applyBorder="1" applyAlignment="1"/>
    <xf numFmtId="0" fontId="2" fillId="0" borderId="28" xfId="0" applyNumberFormat="1" applyFont="1" applyBorder="1" applyAlignment="1"/>
    <xf numFmtId="0" fontId="9" fillId="0" borderId="11" xfId="0" applyNumberFormat="1" applyFont="1" applyBorder="1" applyAlignment="1"/>
    <xf numFmtId="0" fontId="2" fillId="0" borderId="11" xfId="0" applyNumberFormat="1" applyFont="1" applyBorder="1" applyAlignment="1"/>
  </cellXfs>
  <cellStyles count="1">
    <cellStyle name="Standard" xfId="0" builtinId="0"/>
  </cellStyles>
  <dxfs count="1">
    <dxf>
      <fill>
        <patternFill patternType="solid"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129"/>
      <c:rotY val="20"/>
      <c:depthPercent val="100"/>
      <c:rAngAx val="1"/>
    </c:view3D>
    <c:floor>
      <c:thickness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385857033051499E-2"/>
          <c:y val="6.9164427337622653E-2"/>
          <c:w val="0.84550345887778633"/>
          <c:h val="0.8030758507535074"/>
        </c:manualLayout>
      </c:layout>
      <c:bar3D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Druckausgabe_A4!$W$20:$W$25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4409856"/>
        <c:axId val="94411392"/>
        <c:axId val="0"/>
      </c:bar3DChart>
      <c:catAx>
        <c:axId val="9440985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9441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4113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94409856"/>
        <c:crosses val="max"/>
        <c:crossBetween val="between"/>
        <c:majorUnit val="1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129"/>
      <c:rotY val="20"/>
      <c:depthPercent val="100"/>
      <c:rAngAx val="1"/>
    </c:view3D>
    <c:floor>
      <c:thickness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385857033051499E-2"/>
          <c:y val="6.9164427337622653E-2"/>
          <c:w val="0.84550345887778633"/>
          <c:h val="0.8030758507535074"/>
        </c:manualLayout>
      </c:layout>
      <c:bar3DChart>
        <c:barDir val="bar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Druckausgabe_A4!$W$20:$W$25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1651200"/>
        <c:axId val="135602944"/>
        <c:axId val="0"/>
      </c:bar3DChart>
      <c:catAx>
        <c:axId val="1216512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3560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6029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121651200"/>
        <c:crosses val="max"/>
        <c:crossBetween val="between"/>
        <c:majorUnit val="1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81</xdr:col>
      <xdr:colOff>0</xdr:colOff>
      <xdr:row>92</xdr:row>
      <xdr:rowOff>152400</xdr:rowOff>
    </xdr:from>
    <xdr:to>
      <xdr:col>91</xdr:col>
      <xdr:colOff>0</xdr:colOff>
      <xdr:row>103</xdr:row>
      <xdr:rowOff>171450</xdr:rowOff>
    </xdr:to>
    <xdr:graphicFrame macro="">
      <xdr:nvGraphicFramePr>
        <xdr:cNvPr id="515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28</xdr:row>
      <xdr:rowOff>0</xdr:rowOff>
    </xdr:from>
    <xdr:to>
      <xdr:col>25</xdr:col>
      <xdr:colOff>0</xdr:colOff>
      <xdr:row>39</xdr:row>
      <xdr:rowOff>19050</xdr:rowOff>
    </xdr:to>
    <xdr:graphicFrame macro="">
      <xdr:nvGraphicFramePr>
        <xdr:cNvPr id="11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B1:CM245"/>
  <sheetViews>
    <sheetView tabSelected="1" zoomScale="75" zoomScaleNormal="75" workbookViewId="0">
      <selection activeCell="D5" sqref="D5:F5"/>
    </sheetView>
  </sheetViews>
  <sheetFormatPr baseColWidth="10" defaultRowHeight="15.75" x14ac:dyDescent="0.25"/>
  <cols>
    <col min="1" max="2" width="2.85546875" style="33" bestFit="1" customWidth="1"/>
    <col min="3" max="3" width="19" style="32" bestFit="1" customWidth="1"/>
    <col min="4" max="6" width="15.7109375" style="33" customWidth="1"/>
    <col min="7" max="9" width="2.85546875" style="33" bestFit="1" customWidth="1"/>
    <col min="10" max="10" width="11.28515625" style="33" bestFit="1" customWidth="1"/>
    <col min="11" max="11" width="2.85546875" style="33" bestFit="1" customWidth="1"/>
    <col min="12" max="13" width="15.7109375" style="33" customWidth="1"/>
    <col min="14" max="14" width="2.85546875" style="33" bestFit="1" customWidth="1"/>
    <col min="15" max="16" width="15.7109375" style="33" customWidth="1"/>
    <col min="17" max="18" width="2.85546875" style="33" bestFit="1" customWidth="1"/>
    <col min="19" max="19" width="2.85546875" style="35" customWidth="1"/>
    <col min="20" max="20" width="4.7109375" style="59" hidden="1" customWidth="1"/>
    <col min="21" max="21" width="4.7109375" style="59" customWidth="1"/>
    <col min="22" max="22" width="4.7109375" style="59" hidden="1" customWidth="1"/>
    <col min="23" max="23" width="10.85546875" style="59" hidden="1" customWidth="1"/>
    <col min="24" max="25" width="20.7109375" style="33" customWidth="1"/>
    <col min="26" max="26" width="20.7109375" style="33" hidden="1" customWidth="1"/>
    <col min="27" max="27" width="15.7109375" style="33" customWidth="1"/>
    <col min="28" max="28" width="8.28515625" style="33" hidden="1" customWidth="1"/>
    <col min="29" max="30" width="8.28515625" style="33" customWidth="1"/>
    <col min="31" max="31" width="23.7109375" style="33" customWidth="1"/>
    <col min="32" max="32" width="20.7109375" style="33" hidden="1" customWidth="1"/>
    <col min="33" max="34" width="2.85546875" style="33" customWidth="1"/>
    <col min="35" max="35" width="2.85546875" style="33" hidden="1" customWidth="1"/>
    <col min="36" max="49" width="15.7109375" style="33" hidden="1" customWidth="1"/>
    <col min="50" max="51" width="5.7109375" style="33" hidden="1" customWidth="1"/>
    <col min="52" max="53" width="15.7109375" style="33" hidden="1" customWidth="1"/>
    <col min="54" max="54" width="5.7109375" style="33" hidden="1" customWidth="1"/>
    <col min="55" max="55" width="15.7109375" style="33" hidden="1" customWidth="1"/>
    <col min="56" max="67" width="12.7109375" style="33" hidden="1" customWidth="1"/>
    <col min="68" max="68" width="3.7109375" style="33" hidden="1" customWidth="1"/>
    <col min="69" max="111" width="3.7109375" style="33" customWidth="1"/>
    <col min="112" max="16384" width="11.42578125" style="33"/>
  </cols>
  <sheetData>
    <row r="1" spans="2:67" x14ac:dyDescent="0.25">
      <c r="I1" s="88"/>
      <c r="J1" s="34"/>
      <c r="K1" s="34"/>
      <c r="L1" s="34"/>
      <c r="M1" s="34"/>
      <c r="N1" s="34"/>
      <c r="O1" s="34"/>
      <c r="P1" s="34"/>
      <c r="Q1" s="88"/>
    </row>
    <row r="2" spans="2:67" x14ac:dyDescent="0.25">
      <c r="C2" s="184" t="s">
        <v>31</v>
      </c>
      <c r="D2" s="184"/>
      <c r="E2" s="184"/>
      <c r="F2" s="185"/>
      <c r="I2" s="88"/>
      <c r="J2" s="183" t="s">
        <v>82</v>
      </c>
      <c r="K2" s="183"/>
      <c r="L2" s="183"/>
      <c r="M2" s="183"/>
      <c r="N2" s="183"/>
      <c r="O2" s="183"/>
      <c r="P2" s="183"/>
      <c r="Q2" s="88"/>
      <c r="S2" s="89"/>
      <c r="T2" s="165" t="s">
        <v>28</v>
      </c>
      <c r="U2" s="165"/>
      <c r="V2" s="165"/>
      <c r="W2" s="165"/>
      <c r="X2" s="166"/>
      <c r="Y2" s="166"/>
      <c r="Z2" s="166"/>
      <c r="AA2" s="166"/>
      <c r="AB2" s="166"/>
      <c r="AC2" s="1"/>
      <c r="AD2" s="1"/>
      <c r="AE2" s="166"/>
      <c r="AF2" s="166"/>
    </row>
    <row r="3" spans="2:67" ht="16.5" thickBot="1" x14ac:dyDescent="0.3">
      <c r="C3" s="89"/>
      <c r="D3" s="89"/>
      <c r="E3" s="89"/>
      <c r="F3" s="89"/>
      <c r="BC3" s="125"/>
      <c r="BD3" s="212">
        <v>1</v>
      </c>
      <c r="BE3" s="213"/>
      <c r="BF3" s="212">
        <v>2</v>
      </c>
      <c r="BG3" s="213"/>
      <c r="BH3" s="212">
        <v>3</v>
      </c>
      <c r="BI3" s="213"/>
      <c r="BJ3" s="212">
        <v>4</v>
      </c>
      <c r="BK3" s="213"/>
      <c r="BL3" s="212">
        <v>5</v>
      </c>
      <c r="BM3" s="213"/>
      <c r="BN3" s="212">
        <v>6</v>
      </c>
      <c r="BO3" s="213"/>
    </row>
    <row r="4" spans="2:67" x14ac:dyDescent="0.25">
      <c r="B4" s="52"/>
      <c r="C4" s="46"/>
      <c r="D4" s="46"/>
      <c r="E4" s="46"/>
      <c r="F4" s="46"/>
      <c r="G4" s="53"/>
      <c r="I4" s="36"/>
      <c r="J4" s="37"/>
      <c r="K4" s="37"/>
      <c r="L4" s="37"/>
      <c r="M4" s="37"/>
      <c r="N4" s="37"/>
      <c r="O4" s="37"/>
      <c r="P4" s="37"/>
      <c r="Q4" s="38"/>
      <c r="S4" s="61"/>
      <c r="T4" s="62"/>
      <c r="U4" s="62"/>
      <c r="V4" s="62"/>
      <c r="W4" s="62"/>
      <c r="X4" s="37"/>
      <c r="Y4" s="37"/>
      <c r="Z4" s="37"/>
      <c r="AA4" s="37"/>
      <c r="AB4" s="37"/>
      <c r="AC4" s="37"/>
      <c r="AD4" s="37"/>
      <c r="AE4" s="37"/>
      <c r="AF4" s="37"/>
      <c r="AG4" s="38"/>
      <c r="AJ4" s="111" t="s">
        <v>70</v>
      </c>
      <c r="AK4" s="117"/>
      <c r="AL4" s="117"/>
      <c r="AM4" s="117"/>
      <c r="AN4" s="117"/>
      <c r="AZ4" s="175">
        <f>D31</f>
        <v>0</v>
      </c>
      <c r="BA4" s="214"/>
      <c r="BC4" s="125" t="s">
        <v>77</v>
      </c>
      <c r="BD4" s="169" t="s">
        <v>92</v>
      </c>
      <c r="BE4" s="169" t="s">
        <v>93</v>
      </c>
      <c r="BF4" s="169" t="s">
        <v>92</v>
      </c>
      <c r="BG4" s="169" t="s">
        <v>93</v>
      </c>
      <c r="BH4" s="169" t="s">
        <v>92</v>
      </c>
      <c r="BI4" s="169" t="s">
        <v>93</v>
      </c>
      <c r="BJ4" s="169" t="s">
        <v>92</v>
      </c>
      <c r="BK4" s="169" t="s">
        <v>93</v>
      </c>
      <c r="BL4" s="169" t="s">
        <v>92</v>
      </c>
      <c r="BM4" s="169" t="s">
        <v>93</v>
      </c>
      <c r="BN4" s="169" t="s">
        <v>92</v>
      </c>
      <c r="BO4" s="169" t="s">
        <v>93</v>
      </c>
    </row>
    <row r="5" spans="2:67" ht="15.6" customHeight="1" x14ac:dyDescent="0.25">
      <c r="B5" s="54"/>
      <c r="C5" s="47" t="s">
        <v>29</v>
      </c>
      <c r="D5" s="190" t="s">
        <v>61</v>
      </c>
      <c r="E5" s="190"/>
      <c r="F5" s="191"/>
      <c r="G5" s="55"/>
      <c r="I5" s="39"/>
      <c r="J5" s="47"/>
      <c r="K5" s="47"/>
      <c r="L5" s="192" t="s">
        <v>8</v>
      </c>
      <c r="M5" s="193"/>
      <c r="N5" s="194"/>
      <c r="O5" s="67">
        <v>100</v>
      </c>
      <c r="P5" s="95" t="str">
        <f>IF(O5&lt;20,"zu wenig!","")</f>
        <v/>
      </c>
      <c r="Q5" s="40"/>
      <c r="S5" s="63"/>
      <c r="T5" s="101" t="s">
        <v>63</v>
      </c>
      <c r="U5" s="60" t="s">
        <v>2</v>
      </c>
      <c r="V5" s="101" t="s">
        <v>63</v>
      </c>
      <c r="W5" s="101" t="s">
        <v>62</v>
      </c>
      <c r="X5" s="41" t="s">
        <v>0</v>
      </c>
      <c r="Y5" s="41" t="s">
        <v>1</v>
      </c>
      <c r="Z5" s="145" t="s">
        <v>14</v>
      </c>
      <c r="AA5" s="51">
        <f>AZ4</f>
        <v>0</v>
      </c>
      <c r="AB5" s="41" t="s">
        <v>5</v>
      </c>
      <c r="AC5" s="51" t="str">
        <f>"+"</f>
        <v>+</v>
      </c>
      <c r="AD5" s="41" t="s">
        <v>5</v>
      </c>
      <c r="AE5" s="41" t="s">
        <v>76</v>
      </c>
      <c r="AF5" s="41" t="s">
        <v>85</v>
      </c>
      <c r="AG5" s="40"/>
      <c r="AJ5" s="120" t="s">
        <v>69</v>
      </c>
      <c r="AK5" s="121" t="s">
        <v>71</v>
      </c>
      <c r="AL5" s="121" t="s">
        <v>72</v>
      </c>
      <c r="AM5" s="121" t="s">
        <v>73</v>
      </c>
      <c r="AN5" s="115"/>
      <c r="AZ5" s="170" t="s">
        <v>90</v>
      </c>
      <c r="BA5" s="170" t="s">
        <v>91</v>
      </c>
      <c r="BC5" s="126" t="s">
        <v>6</v>
      </c>
      <c r="BD5" s="127">
        <f>AZ33</f>
        <v>100</v>
      </c>
      <c r="BE5" s="127">
        <f>BA33</f>
        <v>90</v>
      </c>
      <c r="BF5" s="127">
        <f>AZ34</f>
        <v>89</v>
      </c>
      <c r="BG5" s="127">
        <f>BA34</f>
        <v>80</v>
      </c>
      <c r="BH5" s="127">
        <f>AZ35</f>
        <v>79</v>
      </c>
      <c r="BI5" s="127">
        <f>BA35</f>
        <v>65</v>
      </c>
      <c r="BJ5" s="127">
        <f>AZ36</f>
        <v>64</v>
      </c>
      <c r="BK5" s="127">
        <f>BA36</f>
        <v>50</v>
      </c>
      <c r="BL5" s="127">
        <f>AZ37</f>
        <v>49</v>
      </c>
      <c r="BM5" s="127">
        <f>BA37</f>
        <v>30</v>
      </c>
      <c r="BN5" s="127">
        <f>AZ38</f>
        <v>29</v>
      </c>
      <c r="BO5" s="127">
        <f>BA38</f>
        <v>0</v>
      </c>
    </row>
    <row r="6" spans="2:67" x14ac:dyDescent="0.25">
      <c r="B6" s="54"/>
      <c r="C6" s="47"/>
      <c r="D6" s="69"/>
      <c r="E6" s="69"/>
      <c r="F6" s="69"/>
      <c r="G6" s="55"/>
      <c r="I6" s="39"/>
      <c r="J6" s="48"/>
      <c r="K6" s="48"/>
      <c r="L6" s="48"/>
      <c r="M6" s="48"/>
      <c r="N6" s="48"/>
      <c r="O6" s="48"/>
      <c r="P6" s="48"/>
      <c r="Q6" s="40"/>
      <c r="S6" s="63"/>
      <c r="T6" s="101">
        <v>1</v>
      </c>
      <c r="U6" s="60" t="str">
        <f>IF(T6=T5,"",T6&amp;".")</f>
        <v>1.</v>
      </c>
      <c r="V6" s="101">
        <v>1</v>
      </c>
      <c r="W6" s="101" t="str">
        <f>"#"&amp;IF(V6&lt;10,"0","")&amp;V6&amp;"#"</f>
        <v>#01#</v>
      </c>
      <c r="X6" s="42" t="str">
        <f t="shared" ref="X6:X31" si="0">IF(VLOOKUP($W6,$AJ$20:$AM$45,2,FALSE)="","",VLOOKUP($W6,$AJ$20:$AM$45,2,FALSE))</f>
        <v/>
      </c>
      <c r="Y6" s="42" t="str">
        <f t="shared" ref="Y6:Y31" si="1">IF(VLOOKUP($W6,$AJ$20:$AM$45,3,FALSE)="","",VLOOKUP($W6,$AJ$20:$AM$45,3,FALSE))</f>
        <v/>
      </c>
      <c r="Z6" s="146" t="str">
        <f>X6&amp;IF(OR(X6="",Y6=""),"",", ")&amp;Y6</f>
        <v/>
      </c>
      <c r="AA6" s="167"/>
      <c r="AB6" s="51" t="e">
        <f t="shared" ref="AB6:AB31" si="2">IF(AND(AA6&lt;=$AZ$6,AA6&gt;=$BA$6),1,IF(AND(AA6&lt;=$AZ$7,AA6&gt;=$BA$7),2,IF(AND(AA6&lt;=$AZ$8,AA6&gt;=$BA$8),3,IF(AND(AA6&lt;=$AZ$9,AA6&gt;=$BA$9),4,IF(AND(AA6&lt;=$AZ$10,AA6&gt;=$BA$10),5,6)))))</f>
        <v>#N/A</v>
      </c>
      <c r="AC6" s="168"/>
      <c r="AD6" s="98" t="str">
        <f>IF(X6="","",IF(AF6="JA",IF(AA6="","offen",IF(AB6+AC6&gt;6,6,AB6+AC6)),"-/-"))</f>
        <v/>
      </c>
      <c r="AE6" s="153" t="str">
        <f t="shared" ref="AE6:AE31" si="3">IF(VLOOKUP($W6,$AJ$20:$AM$45,4,FALSE)="","",VLOOKUP($W6,$AJ$20:$AM$45,4,FALSE))</f>
        <v/>
      </c>
      <c r="AF6" s="153" t="str">
        <f t="shared" ref="AF6:AF31" si="4">IF(VLOOKUP($W6,$AJ$20:$AU$45,12,FALSE)="","",VLOOKUP($W6,$AJ$20:$AU$45,12,FALSE))</f>
        <v/>
      </c>
      <c r="AG6" s="40"/>
      <c r="AJ6" s="118">
        <f>'KL01'!$C$4</f>
        <v>0</v>
      </c>
      <c r="AK6" s="33">
        <f>'KL01'!$C$6</f>
        <v>0</v>
      </c>
      <c r="AL6" s="33">
        <f>'KL01'!$D$6</f>
        <v>0</v>
      </c>
      <c r="AM6" s="33">
        <f>'KL01'!$D$4</f>
        <v>0</v>
      </c>
      <c r="AZ6" s="129" t="e">
        <f>VLOOKUP($AZ$4,$BC$5:$BO$14,2,FALSE)</f>
        <v>#N/A</v>
      </c>
      <c r="BA6" s="129" t="e">
        <f>VLOOKUP($AZ$4,$BC$5:$BO$14,3,FALSE)</f>
        <v>#N/A</v>
      </c>
      <c r="BC6" s="126" t="s">
        <v>66</v>
      </c>
      <c r="BD6" s="127">
        <f>AZ42*100</f>
        <v>100</v>
      </c>
      <c r="BE6" s="127">
        <f>BA42*100</f>
        <v>90</v>
      </c>
      <c r="BF6" s="127">
        <f>AZ43*100</f>
        <v>89.9</v>
      </c>
      <c r="BG6" s="127">
        <f>BA43*100</f>
        <v>80</v>
      </c>
      <c r="BH6" s="127">
        <f>AZ44*100</f>
        <v>79.900000000000006</v>
      </c>
      <c r="BI6" s="127">
        <f>BA44*100</f>
        <v>65</v>
      </c>
      <c r="BJ6" s="127">
        <f>AZ45*100</f>
        <v>64.900000000000006</v>
      </c>
      <c r="BK6" s="127">
        <f>BA45*100</f>
        <v>50</v>
      </c>
      <c r="BL6" s="127">
        <f>AZ46*100</f>
        <v>49.9</v>
      </c>
      <c r="BM6" s="127">
        <f>BA46*100</f>
        <v>30</v>
      </c>
      <c r="BN6" s="127">
        <f>AZ47*100</f>
        <v>29.9</v>
      </c>
      <c r="BO6" s="127">
        <f>BA47*100</f>
        <v>0</v>
      </c>
    </row>
    <row r="7" spans="2:67" x14ac:dyDescent="0.25">
      <c r="B7" s="39"/>
      <c r="C7" s="47" t="s">
        <v>25</v>
      </c>
      <c r="D7" s="189"/>
      <c r="E7" s="189"/>
      <c r="F7" s="174"/>
      <c r="G7" s="40"/>
      <c r="I7" s="39"/>
      <c r="J7" s="139" t="str">
        <f>IF(OR(J25="x",J16="x"),"-","x")</f>
        <v>x</v>
      </c>
      <c r="K7" s="48"/>
      <c r="L7" s="175" t="s">
        <v>66</v>
      </c>
      <c r="M7" s="176"/>
      <c r="N7" s="66"/>
      <c r="O7" s="187" t="s">
        <v>33</v>
      </c>
      <c r="P7" s="188"/>
      <c r="Q7" s="40"/>
      <c r="S7" s="63"/>
      <c r="T7" s="101">
        <f t="shared" ref="T7:T31" si="5">IF(X7="",T6,T6+1)</f>
        <v>1</v>
      </c>
      <c r="U7" s="60" t="str">
        <f t="shared" ref="U7:U31" si="6">IF(T7=T6,"",T7&amp;".")</f>
        <v/>
      </c>
      <c r="V7" s="101">
        <v>2</v>
      </c>
      <c r="W7" s="101" t="str">
        <f t="shared" ref="W7:W31" si="7">"#"&amp;IF(V7&lt;10,"0","")&amp;V7&amp;"#"</f>
        <v>#02#</v>
      </c>
      <c r="X7" s="42" t="str">
        <f t="shared" si="0"/>
        <v/>
      </c>
      <c r="Y7" s="42" t="str">
        <f t="shared" si="1"/>
        <v/>
      </c>
      <c r="Z7" s="146" t="str">
        <f t="shared" ref="Z7:Z31" si="8">X7&amp;IF(OR(X7="",Y7=""),"",", ")&amp;Y7</f>
        <v/>
      </c>
      <c r="AA7" s="167"/>
      <c r="AB7" s="51" t="e">
        <f t="shared" si="2"/>
        <v>#N/A</v>
      </c>
      <c r="AC7" s="168"/>
      <c r="AD7" s="98" t="str">
        <f t="shared" ref="AD7:AD31" si="9">IF(X7="","",IF(AF7="JA",IF(AA7="","offen",IF(AB7+AC7&gt;6,6,AB7+AC7)),"-/-"))</f>
        <v/>
      </c>
      <c r="AE7" s="153" t="str">
        <f t="shared" si="3"/>
        <v/>
      </c>
      <c r="AF7" s="153" t="str">
        <f t="shared" si="4"/>
        <v/>
      </c>
      <c r="AG7" s="40"/>
      <c r="AJ7" s="118">
        <f>'KL02'!$C$4</f>
        <v>0</v>
      </c>
      <c r="AK7" s="33">
        <f>'KL02'!$C$6</f>
        <v>0</v>
      </c>
      <c r="AL7" s="33">
        <f>'KL02'!$D$6</f>
        <v>0</v>
      </c>
      <c r="AM7" s="33">
        <f>'KL02'!$D$4</f>
        <v>0</v>
      </c>
      <c r="AZ7" s="129" t="e">
        <f>VLOOKUP($AZ$4,$BC$5:$BO$14,4,FALSE)</f>
        <v>#N/A</v>
      </c>
      <c r="BA7" s="129" t="e">
        <f>VLOOKUP($AZ$4,$BC$5:$BO$14,5,FALSE)</f>
        <v>#N/A</v>
      </c>
      <c r="BC7" s="126" t="s">
        <v>32</v>
      </c>
      <c r="BD7" s="127">
        <f>O27</f>
        <v>0</v>
      </c>
      <c r="BE7" s="127">
        <f>P27</f>
        <v>0</v>
      </c>
      <c r="BF7" s="127">
        <f>O28</f>
        <v>0</v>
      </c>
      <c r="BG7" s="127">
        <f>P28</f>
        <v>1</v>
      </c>
      <c r="BH7" s="127">
        <f>O29</f>
        <v>0</v>
      </c>
      <c r="BI7" s="127">
        <f>P29</f>
        <v>1</v>
      </c>
      <c r="BJ7" s="127">
        <f>O30</f>
        <v>0</v>
      </c>
      <c r="BK7" s="127">
        <f>P30</f>
        <v>1</v>
      </c>
      <c r="BL7" s="127">
        <f>O31</f>
        <v>0</v>
      </c>
      <c r="BM7" s="127">
        <f>P31</f>
        <v>1</v>
      </c>
      <c r="BN7" s="127">
        <f>O32</f>
        <v>99999.9</v>
      </c>
      <c r="BO7" s="127">
        <f>P32</f>
        <v>1</v>
      </c>
    </row>
    <row r="8" spans="2:67" x14ac:dyDescent="0.25">
      <c r="B8" s="39"/>
      <c r="C8" s="47" t="s">
        <v>30</v>
      </c>
      <c r="D8" s="186"/>
      <c r="E8" s="186"/>
      <c r="F8" s="174"/>
      <c r="G8" s="40"/>
      <c r="I8" s="39"/>
      <c r="J8" s="47" t="s">
        <v>5</v>
      </c>
      <c r="K8" s="48"/>
      <c r="L8" s="170" t="s">
        <v>90</v>
      </c>
      <c r="M8" s="170" t="s">
        <v>91</v>
      </c>
      <c r="N8" s="66"/>
      <c r="O8" s="170" t="s">
        <v>90</v>
      </c>
      <c r="P8" s="170" t="s">
        <v>91</v>
      </c>
      <c r="Q8" s="40"/>
      <c r="S8" s="63"/>
      <c r="T8" s="101">
        <f t="shared" si="5"/>
        <v>1</v>
      </c>
      <c r="U8" s="60" t="str">
        <f t="shared" si="6"/>
        <v/>
      </c>
      <c r="V8" s="148">
        <v>3</v>
      </c>
      <c r="W8" s="148" t="str">
        <f t="shared" si="7"/>
        <v>#03#</v>
      </c>
      <c r="X8" s="42" t="str">
        <f t="shared" si="0"/>
        <v/>
      </c>
      <c r="Y8" s="42" t="str">
        <f t="shared" si="1"/>
        <v/>
      </c>
      <c r="Z8" s="149" t="str">
        <f t="shared" si="8"/>
        <v/>
      </c>
      <c r="AA8" s="167"/>
      <c r="AB8" s="51" t="e">
        <f t="shared" si="2"/>
        <v>#N/A</v>
      </c>
      <c r="AC8" s="168"/>
      <c r="AD8" s="98" t="str">
        <f t="shared" si="9"/>
        <v/>
      </c>
      <c r="AE8" s="153" t="str">
        <f t="shared" si="3"/>
        <v/>
      </c>
      <c r="AF8" s="153" t="str">
        <f t="shared" si="4"/>
        <v/>
      </c>
      <c r="AG8" s="40"/>
      <c r="AJ8" s="118">
        <f>'KL03'!$C$4</f>
        <v>0</v>
      </c>
      <c r="AK8" s="33">
        <f>'KL03'!$C$6</f>
        <v>0</v>
      </c>
      <c r="AL8" s="33">
        <f>'KL03'!$D$6</f>
        <v>0</v>
      </c>
      <c r="AM8" s="33">
        <f>'KL03'!$D$4</f>
        <v>0</v>
      </c>
      <c r="AZ8" s="129" t="e">
        <f>VLOOKUP($AZ$4,$BC$5:$BO$14,6,FALSE)</f>
        <v>#N/A</v>
      </c>
      <c r="BA8" s="129" t="e">
        <f>VLOOKUP($AZ$4,$BC$5:$BO$14,7,FALSE)</f>
        <v>#N/A</v>
      </c>
      <c r="BC8" s="126" t="s">
        <v>65</v>
      </c>
      <c r="BD8" s="127">
        <f>L38</f>
        <v>0</v>
      </c>
      <c r="BE8" s="127">
        <f>M38</f>
        <v>0</v>
      </c>
      <c r="BF8" s="127">
        <f>L39</f>
        <v>0</v>
      </c>
      <c r="BG8" s="127">
        <f>M39</f>
        <v>1</v>
      </c>
      <c r="BH8" s="127">
        <f>L40</f>
        <v>0</v>
      </c>
      <c r="BI8" s="127">
        <f>M40</f>
        <v>1</v>
      </c>
      <c r="BJ8" s="127">
        <f>L41</f>
        <v>0</v>
      </c>
      <c r="BK8" s="127">
        <f>M41</f>
        <v>1</v>
      </c>
      <c r="BL8" s="127">
        <f>L42</f>
        <v>0</v>
      </c>
      <c r="BM8" s="127">
        <f>M42</f>
        <v>1</v>
      </c>
      <c r="BN8" s="127">
        <f>L43</f>
        <v>99999.998999999996</v>
      </c>
      <c r="BO8" s="127">
        <f>M43</f>
        <v>1</v>
      </c>
    </row>
    <row r="9" spans="2:67" x14ac:dyDescent="0.25">
      <c r="B9" s="54"/>
      <c r="C9" s="47"/>
      <c r="D9" s="69"/>
      <c r="E9" s="69"/>
      <c r="F9" s="69"/>
      <c r="G9" s="55"/>
      <c r="I9" s="39"/>
      <c r="J9" s="47">
        <v>1</v>
      </c>
      <c r="K9" s="48"/>
      <c r="L9" s="123">
        <v>1</v>
      </c>
      <c r="M9" s="123">
        <v>0.9</v>
      </c>
      <c r="N9" s="66"/>
      <c r="O9" s="150">
        <f>O5</f>
        <v>100</v>
      </c>
      <c r="P9" s="150">
        <f>IF($E$32="JA",ROUND($O$9*M9*2,0)/2,ROUND($O$9*M9,$F$32))</f>
        <v>90</v>
      </c>
      <c r="Q9" s="40"/>
      <c r="S9" s="63"/>
      <c r="T9" s="101">
        <f t="shared" si="5"/>
        <v>1</v>
      </c>
      <c r="U9" s="60" t="str">
        <f t="shared" si="6"/>
        <v/>
      </c>
      <c r="V9" s="101">
        <v>4</v>
      </c>
      <c r="W9" s="101" t="str">
        <f t="shared" si="7"/>
        <v>#04#</v>
      </c>
      <c r="X9" s="42" t="str">
        <f t="shared" si="0"/>
        <v/>
      </c>
      <c r="Y9" s="42" t="str">
        <f t="shared" si="1"/>
        <v/>
      </c>
      <c r="Z9" s="146" t="str">
        <f t="shared" si="8"/>
        <v/>
      </c>
      <c r="AA9" s="167"/>
      <c r="AB9" s="51" t="e">
        <f t="shared" si="2"/>
        <v>#N/A</v>
      </c>
      <c r="AC9" s="168"/>
      <c r="AD9" s="98" t="str">
        <f t="shared" si="9"/>
        <v/>
      </c>
      <c r="AE9" s="153" t="str">
        <f t="shared" si="3"/>
        <v/>
      </c>
      <c r="AF9" s="153" t="str">
        <f t="shared" si="4"/>
        <v/>
      </c>
      <c r="AG9" s="40"/>
      <c r="AJ9" s="118">
        <f>'KL04'!$C$4</f>
        <v>0</v>
      </c>
      <c r="AK9" s="33">
        <f>'KL04'!$C$6</f>
        <v>0</v>
      </c>
      <c r="AL9" s="33">
        <f>'KL04'!$D$6</f>
        <v>0</v>
      </c>
      <c r="AM9" s="33">
        <f>'KL04'!$D$4</f>
        <v>0</v>
      </c>
      <c r="AZ9" s="129" t="e">
        <f>VLOOKUP($AZ$4,$BC$5:$BO$14,8,FALSE)</f>
        <v>#N/A</v>
      </c>
      <c r="BA9" s="129" t="e">
        <f>VLOOKUP($AZ$4,$BC$5:$BO$14,9,FALSE)</f>
        <v>#N/A</v>
      </c>
      <c r="BC9" s="126" t="s">
        <v>67</v>
      </c>
      <c r="BD9" s="127">
        <f>O38</f>
        <v>99999.998999999996</v>
      </c>
      <c r="BE9" s="127">
        <f>P38</f>
        <v>0</v>
      </c>
      <c r="BF9" s="127">
        <f>O39</f>
        <v>-1</v>
      </c>
      <c r="BG9" s="127">
        <f>P39</f>
        <v>0</v>
      </c>
      <c r="BH9" s="127">
        <f>O40</f>
        <v>-1</v>
      </c>
      <c r="BI9" s="127">
        <f>P40</f>
        <v>0</v>
      </c>
      <c r="BJ9" s="127">
        <f>O41</f>
        <v>-1</v>
      </c>
      <c r="BK9" s="127">
        <f>P41</f>
        <v>0</v>
      </c>
      <c r="BL9" s="127">
        <f>O42</f>
        <v>-1</v>
      </c>
      <c r="BM9" s="127">
        <f>P42</f>
        <v>0</v>
      </c>
      <c r="BN9" s="127">
        <f>O43</f>
        <v>-1</v>
      </c>
      <c r="BO9" s="127">
        <f>P43</f>
        <v>0</v>
      </c>
    </row>
    <row r="10" spans="2:67" x14ac:dyDescent="0.25">
      <c r="B10" s="54"/>
      <c r="C10" s="47" t="s">
        <v>60</v>
      </c>
      <c r="D10" s="102" t="str">
        <f>IF(AJ6=0,"-/-",AJ6)</f>
        <v>-/-</v>
      </c>
      <c r="E10" s="103" t="str">
        <f>IF(AJ10=0,"-/-",AJ10)</f>
        <v>-/-</v>
      </c>
      <c r="F10" s="104" t="str">
        <f>IF(AJ14=0,"-/-",AJ14)</f>
        <v>-/-</v>
      </c>
      <c r="G10" s="55"/>
      <c r="I10" s="39"/>
      <c r="J10" s="47">
        <v>2</v>
      </c>
      <c r="K10" s="48"/>
      <c r="L10" s="123">
        <f>M9-0.001</f>
        <v>0.89900000000000002</v>
      </c>
      <c r="M10" s="123">
        <v>0.8</v>
      </c>
      <c r="N10" s="66"/>
      <c r="O10" s="150">
        <f>P9-IF($E$32="JA",0.5,IF($F$32&lt;0.5,1,IF($F$32&lt;1.5,0.1,IF($F$32&lt;2.5,0.01,0.001))))</f>
        <v>89</v>
      </c>
      <c r="P10" s="150">
        <f>IF($E$32="JA",ROUND($O$9*M10*2,0)/2,ROUND($O$9*M10,$F$32))</f>
        <v>80</v>
      </c>
      <c r="Q10" s="40"/>
      <c r="S10" s="63"/>
      <c r="T10" s="101">
        <f t="shared" si="5"/>
        <v>1</v>
      </c>
      <c r="U10" s="60" t="str">
        <f t="shared" si="6"/>
        <v/>
      </c>
      <c r="V10" s="101">
        <v>5</v>
      </c>
      <c r="W10" s="101" t="str">
        <f t="shared" si="7"/>
        <v>#05#</v>
      </c>
      <c r="X10" s="42" t="str">
        <f t="shared" si="0"/>
        <v/>
      </c>
      <c r="Y10" s="42" t="str">
        <f t="shared" si="1"/>
        <v/>
      </c>
      <c r="Z10" s="146" t="str">
        <f t="shared" si="8"/>
        <v/>
      </c>
      <c r="AA10" s="167"/>
      <c r="AB10" s="51" t="e">
        <f t="shared" si="2"/>
        <v>#N/A</v>
      </c>
      <c r="AC10" s="168"/>
      <c r="AD10" s="98" t="str">
        <f t="shared" si="9"/>
        <v/>
      </c>
      <c r="AE10" s="153" t="str">
        <f t="shared" si="3"/>
        <v/>
      </c>
      <c r="AF10" s="153" t="str">
        <f t="shared" si="4"/>
        <v/>
      </c>
      <c r="AG10" s="40"/>
      <c r="AJ10" s="118">
        <f>'KL05'!$C$4</f>
        <v>0</v>
      </c>
      <c r="AK10" s="33">
        <f>'KL05'!$C$6</f>
        <v>0</v>
      </c>
      <c r="AL10" s="33">
        <f>'KL05'!$D$6</f>
        <v>0</v>
      </c>
      <c r="AM10" s="33">
        <f>'KL05'!$D$4</f>
        <v>0</v>
      </c>
      <c r="AZ10" s="129" t="e">
        <f>VLOOKUP($AZ$4,$BC$5:$BO$14,10,FALSE)</f>
        <v>#N/A</v>
      </c>
      <c r="BA10" s="129" t="e">
        <f>VLOOKUP($AZ$4,$BC$5:$BO$14,11,FALSE)</f>
        <v>#N/A</v>
      </c>
      <c r="BC10" s="126" t="s">
        <v>21</v>
      </c>
      <c r="BD10" s="127">
        <f>L49</f>
        <v>0</v>
      </c>
      <c r="BE10" s="127">
        <f>M49</f>
        <v>0</v>
      </c>
      <c r="BF10" s="127">
        <f>L50</f>
        <v>0</v>
      </c>
      <c r="BG10" s="127">
        <f>M50</f>
        <v>1</v>
      </c>
      <c r="BH10" s="127">
        <f>L51</f>
        <v>0</v>
      </c>
      <c r="BI10" s="127">
        <f>M51</f>
        <v>1</v>
      </c>
      <c r="BJ10" s="127">
        <f>L52</f>
        <v>0</v>
      </c>
      <c r="BK10" s="127">
        <f>M52</f>
        <v>1</v>
      </c>
      <c r="BL10" s="127">
        <f>L53</f>
        <v>0</v>
      </c>
      <c r="BM10" s="127">
        <f>M53</f>
        <v>1</v>
      </c>
      <c r="BN10" s="127">
        <f>L54</f>
        <v>99999.998999999996</v>
      </c>
      <c r="BO10" s="127">
        <f>M54</f>
        <v>1</v>
      </c>
    </row>
    <row r="11" spans="2:67" x14ac:dyDescent="0.25">
      <c r="B11" s="54"/>
      <c r="C11" s="47"/>
      <c r="D11" s="105" t="str">
        <f>IF(AJ7=0,"-/-",AJ7)</f>
        <v>-/-</v>
      </c>
      <c r="E11" s="106" t="str">
        <f>IF(AJ11=0,"-/-",AJ11)</f>
        <v>-/-</v>
      </c>
      <c r="F11" s="107" t="str">
        <f>IF(AJ15=0,"-/-",AJ15)</f>
        <v>-/-</v>
      </c>
      <c r="G11" s="55"/>
      <c r="I11" s="39"/>
      <c r="J11" s="47">
        <v>3</v>
      </c>
      <c r="K11" s="48"/>
      <c r="L11" s="123">
        <f>M10-0.001</f>
        <v>0.79900000000000004</v>
      </c>
      <c r="M11" s="123">
        <v>0.65</v>
      </c>
      <c r="N11" s="66"/>
      <c r="O11" s="150">
        <f>P10-IF($E$32="JA",0.5,IF($F$32&lt;0.5,1,IF($F$32&lt;1.5,0.1,IF($F$32&lt;2.5,0.01,0.001))))</f>
        <v>79</v>
      </c>
      <c r="P11" s="150">
        <f>IF($E$32="JA",ROUND($O$9*M11*2,0)/2,ROUND($O$9*M11,$F$32))</f>
        <v>65</v>
      </c>
      <c r="Q11" s="40"/>
      <c r="S11" s="63"/>
      <c r="T11" s="101">
        <f t="shared" si="5"/>
        <v>1</v>
      </c>
      <c r="U11" s="60" t="str">
        <f t="shared" si="6"/>
        <v/>
      </c>
      <c r="V11" s="148">
        <v>6</v>
      </c>
      <c r="W11" s="148" t="str">
        <f t="shared" si="7"/>
        <v>#06#</v>
      </c>
      <c r="X11" s="42" t="str">
        <f t="shared" si="0"/>
        <v/>
      </c>
      <c r="Y11" s="42" t="str">
        <f t="shared" si="1"/>
        <v/>
      </c>
      <c r="Z11" s="149" t="str">
        <f t="shared" si="8"/>
        <v/>
      </c>
      <c r="AA11" s="167"/>
      <c r="AB11" s="51" t="e">
        <f t="shared" si="2"/>
        <v>#N/A</v>
      </c>
      <c r="AC11" s="168"/>
      <c r="AD11" s="98" t="str">
        <f t="shared" si="9"/>
        <v/>
      </c>
      <c r="AE11" s="153" t="str">
        <f t="shared" si="3"/>
        <v/>
      </c>
      <c r="AF11" s="153" t="str">
        <f t="shared" si="4"/>
        <v/>
      </c>
      <c r="AG11" s="40"/>
      <c r="AJ11" s="118">
        <f>'KL06'!$C$4</f>
        <v>0</v>
      </c>
      <c r="AK11" s="33">
        <f>'KL06'!$C$6</f>
        <v>0</v>
      </c>
      <c r="AL11" s="33">
        <f>'KL06'!$D$6</f>
        <v>0</v>
      </c>
      <c r="AM11" s="33">
        <f>'KL06'!$D$4</f>
        <v>0</v>
      </c>
      <c r="AZ11" s="129" t="e">
        <f>VLOOKUP($AZ$4,$BC$5:$BO$14,12,FALSE)</f>
        <v>#N/A</v>
      </c>
      <c r="BA11" s="129" t="e">
        <f>VLOOKUP($AZ$4,$BC$5:$BO$14,13,FALSE)</f>
        <v>#N/A</v>
      </c>
      <c r="BC11" s="126" t="s">
        <v>22</v>
      </c>
      <c r="BD11" s="127">
        <f>O49</f>
        <v>0</v>
      </c>
      <c r="BE11" s="127">
        <f>P49</f>
        <v>0</v>
      </c>
      <c r="BF11" s="127">
        <f>O50</f>
        <v>0</v>
      </c>
      <c r="BG11" s="127">
        <f>P50</f>
        <v>1</v>
      </c>
      <c r="BH11" s="127">
        <f>O51</f>
        <v>0</v>
      </c>
      <c r="BI11" s="127">
        <f>P51</f>
        <v>1</v>
      </c>
      <c r="BJ11" s="127">
        <f>O52</f>
        <v>0</v>
      </c>
      <c r="BK11" s="127">
        <f>P52</f>
        <v>1</v>
      </c>
      <c r="BL11" s="127">
        <f>O53</f>
        <v>0</v>
      </c>
      <c r="BM11" s="127">
        <f>P53</f>
        <v>1</v>
      </c>
      <c r="BN11" s="127">
        <f>O54</f>
        <v>99999</v>
      </c>
      <c r="BO11" s="127">
        <f>P54</f>
        <v>1</v>
      </c>
    </row>
    <row r="12" spans="2:67" ht="15" customHeight="1" x14ac:dyDescent="0.25">
      <c r="B12" s="54"/>
      <c r="C12" s="94"/>
      <c r="D12" s="105" t="str">
        <f>IF(AJ8=0,"-/-",AJ8)</f>
        <v>-/-</v>
      </c>
      <c r="E12" s="106" t="str">
        <f>IF(AJ12=0,"-/-",AJ12)</f>
        <v>-/-</v>
      </c>
      <c r="F12" s="107" t="str">
        <f>IF(AJ16=0,"-/-",AJ16)</f>
        <v>-/-</v>
      </c>
      <c r="G12" s="55"/>
      <c r="I12" s="39"/>
      <c r="J12" s="47">
        <v>4</v>
      </c>
      <c r="K12" s="48"/>
      <c r="L12" s="123">
        <f>M11-0.001</f>
        <v>0.64900000000000002</v>
      </c>
      <c r="M12" s="123">
        <v>0.5</v>
      </c>
      <c r="N12" s="66"/>
      <c r="O12" s="150">
        <f>P11-IF($E$32="JA",0.5,IF($F$32&lt;0.5,1,IF($F$32&lt;1.5,0.1,IF($F$32&lt;2.5,0.01,0.001))))</f>
        <v>64</v>
      </c>
      <c r="P12" s="150">
        <f>IF($E$32="JA",ROUND($O$9*M12*2,0)/2,ROUND($O$9*M12,$F$32))</f>
        <v>50</v>
      </c>
      <c r="Q12" s="40"/>
      <c r="S12" s="63"/>
      <c r="T12" s="101">
        <f t="shared" si="5"/>
        <v>1</v>
      </c>
      <c r="U12" s="60" t="str">
        <f t="shared" si="6"/>
        <v/>
      </c>
      <c r="V12" s="101">
        <v>7</v>
      </c>
      <c r="W12" s="101" t="str">
        <f t="shared" si="7"/>
        <v>#07#</v>
      </c>
      <c r="X12" s="42" t="str">
        <f t="shared" si="0"/>
        <v/>
      </c>
      <c r="Y12" s="42" t="str">
        <f t="shared" si="1"/>
        <v/>
      </c>
      <c r="Z12" s="146" t="str">
        <f t="shared" si="8"/>
        <v/>
      </c>
      <c r="AA12" s="167"/>
      <c r="AB12" s="51" t="e">
        <f t="shared" si="2"/>
        <v>#N/A</v>
      </c>
      <c r="AC12" s="168"/>
      <c r="AD12" s="98" t="str">
        <f t="shared" si="9"/>
        <v/>
      </c>
      <c r="AE12" s="153" t="str">
        <f t="shared" si="3"/>
        <v/>
      </c>
      <c r="AF12" s="153" t="str">
        <f t="shared" si="4"/>
        <v/>
      </c>
      <c r="AG12" s="40"/>
      <c r="AJ12" s="118">
        <f>'KL07'!$C$4</f>
        <v>0</v>
      </c>
      <c r="AK12" s="33">
        <f>'KL07'!$C$6</f>
        <v>0</v>
      </c>
      <c r="AL12" s="33">
        <f>'KL07'!$D$6</f>
        <v>0</v>
      </c>
      <c r="AM12" s="33">
        <f>'KL07'!$D$4</f>
        <v>0</v>
      </c>
      <c r="AZ12" s="128"/>
      <c r="BA12" s="128"/>
      <c r="BC12" s="126" t="str">
        <f>IF(L58="","-/-",L58)</f>
        <v>-/-</v>
      </c>
      <c r="BD12" s="127">
        <f>L60</f>
        <v>0</v>
      </c>
      <c r="BE12" s="127">
        <f>M60</f>
        <v>0</v>
      </c>
      <c r="BF12" s="127">
        <f>L61</f>
        <v>0</v>
      </c>
      <c r="BG12" s="127">
        <f>M61</f>
        <v>0</v>
      </c>
      <c r="BH12" s="127">
        <f>L62</f>
        <v>0</v>
      </c>
      <c r="BI12" s="127">
        <f>M62</f>
        <v>0</v>
      </c>
      <c r="BJ12" s="127">
        <f>L63</f>
        <v>0</v>
      </c>
      <c r="BK12" s="127">
        <f>M63</f>
        <v>0</v>
      </c>
      <c r="BL12" s="127">
        <f>L64</f>
        <v>0</v>
      </c>
      <c r="BM12" s="127">
        <f>M64</f>
        <v>0</v>
      </c>
      <c r="BN12" s="127">
        <f>L65</f>
        <v>0</v>
      </c>
      <c r="BO12" s="127">
        <f>M65</f>
        <v>0</v>
      </c>
    </row>
    <row r="13" spans="2:67" x14ac:dyDescent="0.25">
      <c r="B13" s="54"/>
      <c r="C13" s="47"/>
      <c r="D13" s="108" t="str">
        <f>IF(AJ9=0,"-/-",AJ9)</f>
        <v>-/-</v>
      </c>
      <c r="E13" s="109" t="str">
        <f>IF(AJ13=0,"-/-",AJ13)</f>
        <v>-/-</v>
      </c>
      <c r="F13" s="110" t="str">
        <f>IF(AJ17=0,"-/-",AJ17)</f>
        <v>-/-</v>
      </c>
      <c r="G13" s="55"/>
      <c r="I13" s="39"/>
      <c r="J13" s="47">
        <v>5</v>
      </c>
      <c r="K13" s="48"/>
      <c r="L13" s="123">
        <f>M12-0.001</f>
        <v>0.499</v>
      </c>
      <c r="M13" s="123">
        <v>0.3</v>
      </c>
      <c r="N13" s="66"/>
      <c r="O13" s="150">
        <f>P12-IF($E$32="JA",0.5,IF($F$32&lt;0.5,1,IF($F$32&lt;1.5,0.1,IF($F$32&lt;2.5,0.01,0.001))))</f>
        <v>49</v>
      </c>
      <c r="P13" s="150">
        <f>IF($E$32="JA",ROUND($O$9*M13*2,0)/2,ROUND($O$9*M13,$F$32))</f>
        <v>30</v>
      </c>
      <c r="Q13" s="40"/>
      <c r="S13" s="63"/>
      <c r="T13" s="101">
        <f t="shared" si="5"/>
        <v>1</v>
      </c>
      <c r="U13" s="60" t="str">
        <f t="shared" si="6"/>
        <v/>
      </c>
      <c r="V13" s="101">
        <v>8</v>
      </c>
      <c r="W13" s="101" t="str">
        <f t="shared" si="7"/>
        <v>#08#</v>
      </c>
      <c r="X13" s="42" t="str">
        <f t="shared" si="0"/>
        <v/>
      </c>
      <c r="Y13" s="42" t="str">
        <f t="shared" si="1"/>
        <v/>
      </c>
      <c r="Z13" s="146" t="str">
        <f t="shared" si="8"/>
        <v/>
      </c>
      <c r="AA13" s="167"/>
      <c r="AB13" s="51" t="e">
        <f t="shared" si="2"/>
        <v>#N/A</v>
      </c>
      <c r="AC13" s="168"/>
      <c r="AD13" s="98" t="str">
        <f t="shared" si="9"/>
        <v/>
      </c>
      <c r="AE13" s="153" t="str">
        <f t="shared" si="3"/>
        <v/>
      </c>
      <c r="AF13" s="153" t="str">
        <f t="shared" si="4"/>
        <v/>
      </c>
      <c r="AG13" s="40"/>
      <c r="AJ13" s="118">
        <f>'KL08'!$C$4</f>
        <v>0</v>
      </c>
      <c r="AK13" s="33">
        <f>'KL08'!$C$6</f>
        <v>0</v>
      </c>
      <c r="AL13" s="33">
        <f>'KL08'!$D$6</f>
        <v>0</v>
      </c>
      <c r="AM13" s="33">
        <f>'KL08'!$D$4</f>
        <v>0</v>
      </c>
      <c r="AZ13" s="175">
        <f>AZ4</f>
        <v>0</v>
      </c>
      <c r="BA13" s="214"/>
      <c r="BC13" s="126" t="str">
        <f>IF(O58="","-/-",O58)</f>
        <v>-/-</v>
      </c>
      <c r="BD13" s="127">
        <f>O60</f>
        <v>0</v>
      </c>
      <c r="BE13" s="127">
        <f>P60</f>
        <v>0</v>
      </c>
      <c r="BF13" s="127">
        <f>O61</f>
        <v>0</v>
      </c>
      <c r="BG13" s="127">
        <f>P61</f>
        <v>0</v>
      </c>
      <c r="BH13" s="127">
        <f>O62</f>
        <v>0</v>
      </c>
      <c r="BI13" s="127">
        <f>P62</f>
        <v>0</v>
      </c>
      <c r="BJ13" s="127">
        <f>O63</f>
        <v>0</v>
      </c>
      <c r="BK13" s="127">
        <f>P63</f>
        <v>0</v>
      </c>
      <c r="BL13" s="127">
        <f>O64</f>
        <v>0</v>
      </c>
      <c r="BM13" s="127">
        <f>P64</f>
        <v>0</v>
      </c>
      <c r="BN13" s="127">
        <f>O65</f>
        <v>0</v>
      </c>
      <c r="BO13" s="127">
        <f>P65</f>
        <v>0</v>
      </c>
    </row>
    <row r="14" spans="2:67" x14ac:dyDescent="0.25">
      <c r="B14" s="39"/>
      <c r="C14" s="47" t="s">
        <v>26</v>
      </c>
      <c r="D14" s="179"/>
      <c r="E14" s="179"/>
      <c r="F14" s="180"/>
      <c r="G14" s="40"/>
      <c r="I14" s="39"/>
      <c r="J14" s="47">
        <v>6</v>
      </c>
      <c r="K14" s="48"/>
      <c r="L14" s="123">
        <f>M13-0.001</f>
        <v>0.29899999999999999</v>
      </c>
      <c r="M14" s="123">
        <v>0</v>
      </c>
      <c r="N14" s="66"/>
      <c r="O14" s="150">
        <f>P13-IF($E$32="JA",0.5,IF($F$32&lt;0.5,1,IF($F$32&lt;1.5,0.1,IF($F$32&lt;2.5,0.01,0.001))))</f>
        <v>29</v>
      </c>
      <c r="P14" s="150">
        <v>0</v>
      </c>
      <c r="Q14" s="40"/>
      <c r="S14" s="63"/>
      <c r="T14" s="101">
        <f t="shared" si="5"/>
        <v>1</v>
      </c>
      <c r="U14" s="60" t="str">
        <f t="shared" si="6"/>
        <v/>
      </c>
      <c r="V14" s="148">
        <v>9</v>
      </c>
      <c r="W14" s="148" t="str">
        <f t="shared" si="7"/>
        <v>#09#</v>
      </c>
      <c r="X14" s="42" t="str">
        <f t="shared" si="0"/>
        <v/>
      </c>
      <c r="Y14" s="42" t="str">
        <f t="shared" si="1"/>
        <v/>
      </c>
      <c r="Z14" s="149" t="str">
        <f t="shared" si="8"/>
        <v/>
      </c>
      <c r="AA14" s="167"/>
      <c r="AB14" s="51" t="e">
        <f t="shared" si="2"/>
        <v>#N/A</v>
      </c>
      <c r="AC14" s="168"/>
      <c r="AD14" s="98" t="str">
        <f t="shared" si="9"/>
        <v/>
      </c>
      <c r="AE14" s="153" t="str">
        <f t="shared" si="3"/>
        <v/>
      </c>
      <c r="AF14" s="153" t="str">
        <f t="shared" si="4"/>
        <v/>
      </c>
      <c r="AG14" s="40"/>
      <c r="AJ14" s="118">
        <f>'KL09'!$C$4</f>
        <v>0</v>
      </c>
      <c r="AK14" s="33">
        <f>'KL09'!$C$6</f>
        <v>0</v>
      </c>
      <c r="AL14" s="33">
        <f>'KL09'!$D$6</f>
        <v>0</v>
      </c>
      <c r="AM14" s="33">
        <f>'KL09'!$D$4</f>
        <v>0</v>
      </c>
      <c r="AZ14" s="170" t="e">
        <f>IF($AZ$6&lt;$BA$6,AZ5,BA5)</f>
        <v>#N/A</v>
      </c>
      <c r="BA14" s="170" t="e">
        <f>IF($AZ$6&lt;$BA$6,BA5,AZ5)</f>
        <v>#N/A</v>
      </c>
      <c r="BC14" s="126" t="s">
        <v>80</v>
      </c>
      <c r="BD14" s="127">
        <v>1.5</v>
      </c>
      <c r="BE14" s="127">
        <v>1</v>
      </c>
      <c r="BF14" s="127">
        <v>2.5</v>
      </c>
      <c r="BG14" s="127">
        <v>1.5</v>
      </c>
      <c r="BH14" s="127">
        <v>3.5</v>
      </c>
      <c r="BI14" s="127">
        <v>2.5</v>
      </c>
      <c r="BJ14" s="127">
        <v>4.5</v>
      </c>
      <c r="BK14" s="127">
        <v>3.5</v>
      </c>
      <c r="BL14" s="127">
        <v>5.5</v>
      </c>
      <c r="BM14" s="127">
        <v>4.5</v>
      </c>
      <c r="BN14" s="127">
        <v>6</v>
      </c>
      <c r="BO14" s="127">
        <v>5.5</v>
      </c>
    </row>
    <row r="15" spans="2:67" x14ac:dyDescent="0.25">
      <c r="B15" s="39"/>
      <c r="C15" s="47" t="s">
        <v>19</v>
      </c>
      <c r="D15" s="177">
        <f>IF(VLOOKUP($D$14,$AJ$6:$AM$17,4,FALSE)="","",VLOOKUP($D$14,$AJ$6:$AM$17,4,FALSE))</f>
        <v>0</v>
      </c>
      <c r="E15" s="177"/>
      <c r="F15" s="178"/>
      <c r="G15" s="40"/>
      <c r="I15" s="39"/>
      <c r="J15" s="96"/>
      <c r="K15" s="96"/>
      <c r="L15" s="48"/>
      <c r="M15" s="48"/>
      <c r="N15" s="48"/>
      <c r="O15" s="48"/>
      <c r="P15" s="48"/>
      <c r="Q15" s="40"/>
      <c r="S15" s="63"/>
      <c r="T15" s="101">
        <f t="shared" si="5"/>
        <v>1</v>
      </c>
      <c r="U15" s="60" t="str">
        <f t="shared" si="6"/>
        <v/>
      </c>
      <c r="V15" s="101">
        <v>10</v>
      </c>
      <c r="W15" s="101" t="str">
        <f t="shared" si="7"/>
        <v>#10#</v>
      </c>
      <c r="X15" s="42" t="str">
        <f t="shared" si="0"/>
        <v/>
      </c>
      <c r="Y15" s="42" t="str">
        <f t="shared" si="1"/>
        <v/>
      </c>
      <c r="Z15" s="146" t="str">
        <f t="shared" si="8"/>
        <v/>
      </c>
      <c r="AA15" s="167"/>
      <c r="AB15" s="51" t="e">
        <f t="shared" si="2"/>
        <v>#N/A</v>
      </c>
      <c r="AC15" s="168"/>
      <c r="AD15" s="98" t="str">
        <f t="shared" si="9"/>
        <v/>
      </c>
      <c r="AE15" s="153" t="str">
        <f t="shared" si="3"/>
        <v/>
      </c>
      <c r="AF15" s="153" t="str">
        <f t="shared" si="4"/>
        <v/>
      </c>
      <c r="AG15" s="40"/>
      <c r="AJ15" s="118">
        <f>'KL10'!$C$4</f>
        <v>0</v>
      </c>
      <c r="AK15" s="33">
        <f>'KL10'!$C$6</f>
        <v>0</v>
      </c>
      <c r="AL15" s="33">
        <f>'KL10'!$D$6</f>
        <v>0</v>
      </c>
      <c r="AM15" s="33">
        <f>'KL10'!$D$4</f>
        <v>0</v>
      </c>
      <c r="AZ15" s="129" t="e">
        <f t="shared" ref="AZ15:AZ20" si="10">IF($AZ$6&lt;$BA$6,AZ6,BA6)</f>
        <v>#N/A</v>
      </c>
      <c r="BA15" s="129" t="e">
        <f t="shared" ref="BA15:BA20" si="11">IF($AZ$6&lt;$BA$6,BA6,AZ6)</f>
        <v>#N/A</v>
      </c>
    </row>
    <row r="16" spans="2:67" x14ac:dyDescent="0.25">
      <c r="B16" s="39"/>
      <c r="C16" s="47" t="s">
        <v>3</v>
      </c>
      <c r="D16" s="177">
        <f>IF(VLOOKUP($D$14,$AJ$6:$AM$17,2,FALSE)="","",VLOOKUP($D$14,$AJ$6:$AM$17,2,FALSE))</f>
        <v>0</v>
      </c>
      <c r="E16" s="177"/>
      <c r="F16" s="178"/>
      <c r="G16" s="40"/>
      <c r="I16" s="39"/>
      <c r="J16" s="139" t="str">
        <f>IF(J25="X","-",IF(OR(M18="",M19="",M20="",M21="",M22=""),"-","x"))</f>
        <v>-</v>
      </c>
      <c r="K16" s="48"/>
      <c r="L16" s="226" t="s">
        <v>66</v>
      </c>
      <c r="M16" s="226"/>
      <c r="N16" s="66"/>
      <c r="O16" s="225" t="s">
        <v>33</v>
      </c>
      <c r="P16" s="226"/>
      <c r="Q16" s="40"/>
      <c r="S16" s="63"/>
      <c r="T16" s="101">
        <f t="shared" si="5"/>
        <v>1</v>
      </c>
      <c r="U16" s="60" t="str">
        <f t="shared" si="6"/>
        <v/>
      </c>
      <c r="V16" s="101">
        <v>11</v>
      </c>
      <c r="W16" s="101" t="str">
        <f t="shared" si="7"/>
        <v>#11#</v>
      </c>
      <c r="X16" s="42" t="str">
        <f t="shared" si="0"/>
        <v/>
      </c>
      <c r="Y16" s="42" t="str">
        <f t="shared" si="1"/>
        <v/>
      </c>
      <c r="Z16" s="146" t="str">
        <f t="shared" si="8"/>
        <v/>
      </c>
      <c r="AA16" s="167"/>
      <c r="AB16" s="51" t="e">
        <f t="shared" si="2"/>
        <v>#N/A</v>
      </c>
      <c r="AC16" s="168"/>
      <c r="AD16" s="98" t="str">
        <f t="shared" si="9"/>
        <v/>
      </c>
      <c r="AE16" s="153" t="str">
        <f t="shared" si="3"/>
        <v/>
      </c>
      <c r="AF16" s="153" t="str">
        <f t="shared" si="4"/>
        <v/>
      </c>
      <c r="AG16" s="40"/>
      <c r="AJ16" s="118">
        <f>'KL11'!$C$4</f>
        <v>0</v>
      </c>
      <c r="AK16" s="33">
        <f>'KL11'!$C$6</f>
        <v>0</v>
      </c>
      <c r="AL16" s="33">
        <f>'KL11'!$D$6</f>
        <v>0</v>
      </c>
      <c r="AM16" s="33">
        <f>'KL11'!$D$4</f>
        <v>0</v>
      </c>
      <c r="AZ16" s="129" t="e">
        <f t="shared" si="10"/>
        <v>#N/A</v>
      </c>
      <c r="BA16" s="129" t="e">
        <f t="shared" si="11"/>
        <v>#N/A</v>
      </c>
    </row>
    <row r="17" spans="2:53" ht="15.75" customHeight="1" x14ac:dyDescent="0.25">
      <c r="B17" s="39"/>
      <c r="C17" s="47" t="s">
        <v>24</v>
      </c>
      <c r="D17" s="181">
        <f>IF(VLOOKUP($D$14,$AJ$6:$AM$17,3,FALSE)="","",VLOOKUP($D$14,$AJ$6:$AM$17,3,FALSE))</f>
        <v>0</v>
      </c>
      <c r="E17" s="181"/>
      <c r="F17" s="182"/>
      <c r="G17" s="40"/>
      <c r="I17" s="39"/>
      <c r="J17" s="47" t="s">
        <v>5</v>
      </c>
      <c r="K17" s="48"/>
      <c r="L17" s="170" t="s">
        <v>90</v>
      </c>
      <c r="M17" s="170" t="s">
        <v>91</v>
      </c>
      <c r="N17" s="66"/>
      <c r="O17" s="170" t="s">
        <v>90</v>
      </c>
      <c r="P17" s="170" t="s">
        <v>91</v>
      </c>
      <c r="Q17" s="40"/>
      <c r="S17" s="63"/>
      <c r="T17" s="101">
        <f t="shared" si="5"/>
        <v>1</v>
      </c>
      <c r="U17" s="60" t="str">
        <f t="shared" si="6"/>
        <v/>
      </c>
      <c r="V17" s="148">
        <v>12</v>
      </c>
      <c r="W17" s="148" t="str">
        <f t="shared" si="7"/>
        <v>#12#</v>
      </c>
      <c r="X17" s="42" t="str">
        <f t="shared" si="0"/>
        <v/>
      </c>
      <c r="Y17" s="42" t="str">
        <f t="shared" si="1"/>
        <v/>
      </c>
      <c r="Z17" s="149" t="str">
        <f t="shared" si="8"/>
        <v/>
      </c>
      <c r="AA17" s="167"/>
      <c r="AB17" s="51" t="e">
        <f t="shared" si="2"/>
        <v>#N/A</v>
      </c>
      <c r="AC17" s="168"/>
      <c r="AD17" s="98" t="str">
        <f t="shared" si="9"/>
        <v/>
      </c>
      <c r="AE17" s="153" t="str">
        <f t="shared" si="3"/>
        <v/>
      </c>
      <c r="AF17" s="153" t="str">
        <f t="shared" si="4"/>
        <v/>
      </c>
      <c r="AG17" s="40"/>
      <c r="AJ17" s="119">
        <f>'KL12'!$C$4</f>
        <v>0</v>
      </c>
      <c r="AK17" s="115">
        <f>'KL12'!$C$6</f>
        <v>0</v>
      </c>
      <c r="AL17" s="115">
        <f>'KL12'!$D$6</f>
        <v>0</v>
      </c>
      <c r="AM17" s="115">
        <f>'KL12'!$D$4</f>
        <v>0</v>
      </c>
      <c r="AN17" s="115"/>
      <c r="AZ17" s="129" t="e">
        <f t="shared" si="10"/>
        <v>#N/A</v>
      </c>
      <c r="BA17" s="129" t="e">
        <f t="shared" si="11"/>
        <v>#N/A</v>
      </c>
    </row>
    <row r="18" spans="2:53" x14ac:dyDescent="0.25">
      <c r="B18" s="39"/>
      <c r="C18" s="47" t="s">
        <v>86</v>
      </c>
      <c r="D18" s="158" t="str">
        <f>AO19</f>
        <v/>
      </c>
      <c r="E18" s="159" t="str">
        <f>AP19</f>
        <v/>
      </c>
      <c r="F18" s="160" t="str">
        <f>AQ19</f>
        <v/>
      </c>
      <c r="G18" s="40"/>
      <c r="I18" s="39"/>
      <c r="J18" s="47">
        <v>1</v>
      </c>
      <c r="K18" s="48"/>
      <c r="L18" s="123">
        <v>1</v>
      </c>
      <c r="M18" s="163"/>
      <c r="N18" s="66"/>
      <c r="O18" s="150">
        <f>O5</f>
        <v>100</v>
      </c>
      <c r="P18" s="150">
        <f t="shared" ref="P18:P23" si="12">ROUND(($O$9*M18*IF($E$32="JA",2,1)),F32)/IF($E$32="JA",2,1)</f>
        <v>0</v>
      </c>
      <c r="Q18" s="40"/>
      <c r="S18" s="63"/>
      <c r="T18" s="101">
        <f t="shared" si="5"/>
        <v>1</v>
      </c>
      <c r="U18" s="60" t="str">
        <f t="shared" si="6"/>
        <v/>
      </c>
      <c r="V18" s="101">
        <v>13</v>
      </c>
      <c r="W18" s="101" t="str">
        <f t="shared" si="7"/>
        <v>#13#</v>
      </c>
      <c r="X18" s="42" t="str">
        <f t="shared" si="0"/>
        <v/>
      </c>
      <c r="Y18" s="42" t="str">
        <f t="shared" si="1"/>
        <v/>
      </c>
      <c r="Z18" s="146" t="str">
        <f t="shared" si="8"/>
        <v/>
      </c>
      <c r="AA18" s="167"/>
      <c r="AB18" s="51" t="e">
        <f t="shared" si="2"/>
        <v>#N/A</v>
      </c>
      <c r="AC18" s="168"/>
      <c r="AD18" s="98" t="str">
        <f t="shared" si="9"/>
        <v/>
      </c>
      <c r="AE18" s="153" t="str">
        <f t="shared" si="3"/>
        <v/>
      </c>
      <c r="AF18" s="153" t="str">
        <f t="shared" si="4"/>
        <v/>
      </c>
      <c r="AG18" s="40"/>
      <c r="AZ18" s="129" t="e">
        <f t="shared" si="10"/>
        <v>#N/A</v>
      </c>
      <c r="BA18" s="129" t="e">
        <f t="shared" si="11"/>
        <v>#N/A</v>
      </c>
    </row>
    <row r="19" spans="2:53" x14ac:dyDescent="0.25">
      <c r="B19" s="39"/>
      <c r="C19" s="47" t="s">
        <v>87</v>
      </c>
      <c r="D19" s="179"/>
      <c r="E19" s="179"/>
      <c r="F19" s="180"/>
      <c r="G19" s="40"/>
      <c r="I19" s="39"/>
      <c r="J19" s="47">
        <v>2</v>
      </c>
      <c r="K19" s="48"/>
      <c r="L19" s="123">
        <f>M18-0.001</f>
        <v>-1E-3</v>
      </c>
      <c r="M19" s="163"/>
      <c r="N19" s="66"/>
      <c r="O19" s="150">
        <f>P18-IF($E$32="JA",0.5,IF($F$32&lt;0.5,1,IF($F$32&lt;1.5,0.1,IF($F$32&lt;2.5,0.01,0.001))))</f>
        <v>-1</v>
      </c>
      <c r="P19" s="150">
        <f t="shared" si="12"/>
        <v>0</v>
      </c>
      <c r="Q19" s="40"/>
      <c r="S19" s="63"/>
      <c r="T19" s="101">
        <f t="shared" si="5"/>
        <v>1</v>
      </c>
      <c r="U19" s="60" t="str">
        <f t="shared" si="6"/>
        <v/>
      </c>
      <c r="V19" s="101">
        <v>14</v>
      </c>
      <c r="W19" s="101" t="str">
        <f t="shared" si="7"/>
        <v>#14#</v>
      </c>
      <c r="X19" s="42" t="str">
        <f t="shared" si="0"/>
        <v/>
      </c>
      <c r="Y19" s="42" t="str">
        <f t="shared" si="1"/>
        <v/>
      </c>
      <c r="Z19" s="146" t="str">
        <f t="shared" si="8"/>
        <v/>
      </c>
      <c r="AA19" s="167"/>
      <c r="AB19" s="51" t="e">
        <f t="shared" si="2"/>
        <v>#N/A</v>
      </c>
      <c r="AC19" s="168"/>
      <c r="AD19" s="98" t="str">
        <f t="shared" si="9"/>
        <v/>
      </c>
      <c r="AE19" s="153" t="str">
        <f t="shared" si="3"/>
        <v/>
      </c>
      <c r="AF19" s="153" t="str">
        <f t="shared" si="4"/>
        <v/>
      </c>
      <c r="AG19" s="40"/>
      <c r="AJ19" s="111" t="s">
        <v>68</v>
      </c>
      <c r="AK19" s="112" t="s">
        <v>0</v>
      </c>
      <c r="AL19" s="112" t="s">
        <v>1</v>
      </c>
      <c r="AM19" s="112" t="s">
        <v>23</v>
      </c>
      <c r="AN19" s="161" t="s">
        <v>74</v>
      </c>
      <c r="AO19" s="161" t="str">
        <f>IF($D$14='KL01'!$C$4,'KL01'!G3,"")&amp;IF($D$14='KL02'!$C$4,'KL02'!G3,"")&amp;IF($D$14='KL03'!$C$4,'KL03'!G3,"")&amp;IF($D$14='KL04'!$C$4,'KL04'!G3,"")&amp;IF($D$14='KL05'!$C$4,'KL05'!G3,"")&amp;IF($D$14='KL06'!$C$4,'KL06'!G3,"")&amp;IF($D$14='KL07'!$C$4,'KL07'!G3,"")&amp;IF($D$14='KL08'!$C$4,'KL08'!G3,"")&amp;IF($D$14='KL09'!$C$4,'KL09'!G3,"")&amp;IF($D$14='KL10'!$C$4,'KL10'!G3,"")&amp;IF($D$14='KL11'!$C$4,'KL11'!G3,"")&amp;IF($D$14='KL12'!$C$4,'KL12'!G3,"")</f>
        <v/>
      </c>
      <c r="AP19" s="161" t="str">
        <f>IF($D$14='KL01'!$C$4,'KL01'!H3,"")&amp;IF($D$14='KL02'!$C$4,'KL02'!H3,"")&amp;IF($D$14='KL03'!$C$4,'KL03'!H3,"")&amp;IF($D$14='KL04'!$C$4,'KL04'!H3,"")&amp;IF($D$14='KL05'!$C$4,'KL05'!H3,"")&amp;IF($D$14='KL06'!$C$4,'KL06'!H3,"")&amp;IF($D$14='KL07'!$C$4,'KL07'!H3,"")&amp;IF($D$14='KL08'!$C$4,'KL08'!H3,"")&amp;IF($D$14='KL09'!$C$4,'KL09'!H3,"")&amp;IF($D$14='KL10'!$C$4,'KL10'!H3,"")&amp;IF($D$14='KL11'!$C$4,'KL11'!H3,"")&amp;IF($D$14='KL12'!$C$4,'KL12'!H3,"")</f>
        <v/>
      </c>
      <c r="AQ19" s="161" t="str">
        <f>IF($D$14='KL01'!$C$4,'KL01'!I3,"")&amp;IF($D$14='KL02'!$C$4,'KL02'!I3,"")&amp;IF($D$14='KL03'!$C$4,'KL03'!I3,"")&amp;IF($D$14='KL04'!$C$4,'KL04'!I3,"")&amp;IF($D$14='KL05'!$C$4,'KL05'!I3,"")&amp;IF($D$14='KL06'!$C$4,'KL06'!I3,"")&amp;IF($D$14='KL07'!$C$4,'KL07'!I3,"")&amp;IF($D$14='KL08'!$C$4,'KL08'!I3,"")&amp;IF($D$14='KL09'!$C$4,'KL09'!I3,"")&amp;IF($D$14='KL10'!$C$4,'KL10'!I3,"")&amp;IF($D$14='KL11'!$C$4,'KL11'!I3,"")&amp;IF($D$14='KL12'!$C$4,'KL12'!I3,"")</f>
        <v/>
      </c>
      <c r="AR19" s="161" t="s">
        <v>83</v>
      </c>
      <c r="AS19" s="161" t="s">
        <v>88</v>
      </c>
      <c r="AT19" s="161" t="s">
        <v>88</v>
      </c>
      <c r="AU19" s="161" t="s">
        <v>85</v>
      </c>
      <c r="AV19" s="112" t="s">
        <v>75</v>
      </c>
      <c r="AW19" s="112" t="s">
        <v>14</v>
      </c>
      <c r="AX19" s="113"/>
      <c r="AZ19" s="129" t="e">
        <f t="shared" si="10"/>
        <v>#N/A</v>
      </c>
      <c r="BA19" s="129" t="e">
        <f t="shared" si="11"/>
        <v>#N/A</v>
      </c>
    </row>
    <row r="20" spans="2:53" ht="15" customHeight="1" x14ac:dyDescent="0.25">
      <c r="B20" s="39"/>
      <c r="C20" s="47"/>
      <c r="D20" s="69"/>
      <c r="E20" s="69"/>
      <c r="F20" s="69"/>
      <c r="G20" s="40"/>
      <c r="I20" s="39"/>
      <c r="J20" s="47">
        <v>3</v>
      </c>
      <c r="K20" s="48"/>
      <c r="L20" s="123">
        <f>M19-0.001</f>
        <v>-1E-3</v>
      </c>
      <c r="M20" s="163"/>
      <c r="N20" s="66"/>
      <c r="O20" s="150">
        <f>P19-IF($E$32="JA",0.5,IF($F$32&lt;0.5,1,IF($F$32&lt;1.5,0.1,IF($F$32&lt;2.5,0.01,0.001))))</f>
        <v>-1</v>
      </c>
      <c r="P20" s="150">
        <f t="shared" si="12"/>
        <v>0</v>
      </c>
      <c r="Q20" s="40"/>
      <c r="S20" s="63"/>
      <c r="T20" s="101">
        <f t="shared" si="5"/>
        <v>1</v>
      </c>
      <c r="U20" s="60" t="str">
        <f t="shared" si="6"/>
        <v/>
      </c>
      <c r="V20" s="148">
        <v>15</v>
      </c>
      <c r="W20" s="148" t="str">
        <f t="shared" si="7"/>
        <v>#15#</v>
      </c>
      <c r="X20" s="42" t="str">
        <f t="shared" si="0"/>
        <v/>
      </c>
      <c r="Y20" s="42" t="str">
        <f t="shared" si="1"/>
        <v/>
      </c>
      <c r="Z20" s="149" t="str">
        <f t="shared" si="8"/>
        <v/>
      </c>
      <c r="AA20" s="167"/>
      <c r="AB20" s="51" t="e">
        <f t="shared" si="2"/>
        <v>#N/A</v>
      </c>
      <c r="AC20" s="168"/>
      <c r="AD20" s="98" t="str">
        <f t="shared" si="9"/>
        <v/>
      </c>
      <c r="AE20" s="153" t="str">
        <f t="shared" si="3"/>
        <v/>
      </c>
      <c r="AF20" s="153" t="str">
        <f t="shared" si="4"/>
        <v/>
      </c>
      <c r="AG20" s="40"/>
      <c r="AJ20" s="147" t="str">
        <f>"#"&amp;IF(AV20&lt;10,"0","")&amp;AV20&amp;"#"</f>
        <v>#01#</v>
      </c>
      <c r="AK20" s="117" t="str">
        <f>IF($D$14='KL01'!$C$4,'KL01'!C9,"")&amp;IF($D$14='KL02'!$C$4,'KL02'!C9,"")&amp;IF($D$14='KL03'!$C$4,'KL03'!C9,"")&amp;IF($D$14='KL04'!$C$4,'KL04'!C9,"")&amp;IF($D$14='KL05'!$C$4,'KL05'!C9,"")&amp;IF($D$14='KL06'!$C$4,'KL06'!C9,"")&amp;IF($D$14='KL07'!$C$4,'KL07'!C9,"")&amp;IF($D$14='KL08'!$C$4,'KL08'!C9,"")&amp;IF($D$14='KL09'!$C$4,'KL09'!C9,"")&amp;IF($D$14='KL10'!$C$4,'KL10'!C9,"")&amp;IF($D$14='KL11'!$C$4,'KL11'!C9,"")&amp;IF($D$14='KL12'!$C$4,'KL12'!C9,"")</f>
        <v/>
      </c>
      <c r="AL20" s="117" t="str">
        <f>IF($D$14='KL01'!$C$4,'KL01'!D9,"")&amp;IF($D$14='KL02'!$C$4,'KL02'!D9,"")&amp;IF($D$14='KL03'!$C$4,'KL03'!D9,"")&amp;IF($D$14='KL04'!$C$4,'KL04'!D9,"")&amp;IF($D$14='KL05'!$C$4,'KL05'!D9,"")&amp;IF($D$14='KL06'!$C$4,'KL06'!D9,"")&amp;IF($D$14='KL07'!$C$4,'KL07'!D9,"")&amp;IF($D$14='KL08'!$C$4,'KL08'!D9,"")&amp;IF($D$14='KL09'!$C$4,'KL09'!D9,"")&amp;IF($D$14='KL10'!$C$4,'KL10'!D9,"")&amp;IF($D$14='KL11'!$C$4,'KL11'!D9,"")&amp;IF($D$14='KL12'!$C$4,'KL12'!D9,"")</f>
        <v/>
      </c>
      <c r="AM20" s="117" t="str">
        <f>IF($D$14='KL01'!$C$4,'KL01'!E9,"")&amp;IF($D$14='KL02'!$C$4,'KL02'!E9,"")&amp;IF($D$14='KL03'!$C$4,'KL03'!E9,"")&amp;IF($D$14='KL04'!$C$4,'KL04'!E9,"")&amp;IF($D$14='KL05'!$C$4,'KL05'!E9,"")&amp;IF($D$14='KL06'!$C$4,'KL06'!E9,"")&amp;IF($D$14='KL07'!$C$4,'KL07'!E9,"")&amp;IF($D$14='KL08'!$C$4,'KL08'!E9,"")&amp;IF($D$14='KL09'!$C$4,'KL09'!E9,"")&amp;IF($D$14='KL10'!$C$4,'KL10'!E9,"")&amp;IF($D$14='KL11'!$C$4,'KL11'!E9,"")&amp;IF($D$14='KL12'!$C$4,'KL12'!E9,"")</f>
        <v/>
      </c>
      <c r="AN20" s="33" t="str">
        <f>IF($D$14='KL01'!$C$4,'KL01'!F9,"")&amp;IF($D$14='KL02'!$C$4,'KL02'!F9,"")&amp;IF($D$14='KL03'!$C$4,'KL03'!F9,"")&amp;IF($D$14='KL04'!$C$4,'KL04'!F9,"")&amp;IF($D$14='KL05'!$C$4,'KL05'!F9,"")&amp;IF($D$14='KL06'!$C$4,'KL06'!F9,"")&amp;IF($D$14='KL07'!$C$4,'KL07'!F9,"")&amp;IF($D$14='KL08'!$C$4,'KL08'!F9,"")&amp;IF($D$14='KL09'!$C$4,'KL09'!F9,"")&amp;IF($D$14='KL10'!$C$4,'KL10'!F9,"")&amp;IF($D$14='KL11'!$C$4,'KL11'!F9,"")&amp;IF($D$14='KL12'!$C$4,'KL12'!F9,"")</f>
        <v/>
      </c>
      <c r="AO20" s="33" t="str">
        <f>IF($D$14='KL01'!$C$4,'KL01'!G9,"")&amp;IF($D$14='KL02'!$C$4,'KL02'!G9,"")&amp;IF($D$14='KL03'!$C$4,'KL03'!G9,"")&amp;IF($D$14='KL04'!$C$4,'KL04'!G9,"")&amp;IF($D$14='KL05'!$C$4,'KL05'!G9,"")&amp;IF($D$14='KL06'!$C$4,'KL06'!G9,"")&amp;IF($D$14='KL07'!$C$4,'KL07'!G9,"")&amp;IF($D$14='KL08'!$C$4,'KL08'!G9,"")&amp;IF($D$14='KL09'!$C$4,'KL09'!G9,"")&amp;IF($D$14='KL10'!$C$4,'KL10'!G9,"")&amp;IF($D$14='KL11'!$C$4,'KL11'!G9,"")&amp;IF($D$14='KL12'!$C$4,'KL12'!G9,"")</f>
        <v/>
      </c>
      <c r="AP20" s="33" t="str">
        <f>IF($D$14='KL01'!$C$4,'KL01'!H9,"")&amp;IF($D$14='KL02'!$C$4,'KL02'!H9,"")&amp;IF($D$14='KL03'!$C$4,'KL03'!H9,"")&amp;IF($D$14='KL04'!$C$4,'KL04'!H9,"")&amp;IF($D$14='KL05'!$C$4,'KL05'!H9,"")&amp;IF($D$14='KL06'!$C$4,'KL06'!H9,"")&amp;IF($D$14='KL07'!$C$4,'KL07'!H9,"")&amp;IF($D$14='KL08'!$C$4,'KL08'!H9,"")&amp;IF($D$14='KL09'!$C$4,'KL09'!H9,"")&amp;IF($D$14='KL10'!$C$4,'KL10'!H9,"")&amp;IF($D$14='KL11'!$C$4,'KL11'!H9,"")&amp;IF($D$14='KL12'!$C$4,'KL12'!H9,"")</f>
        <v/>
      </c>
      <c r="AQ20" s="33" t="str">
        <f>IF($D$14='KL01'!$C$4,'KL01'!I9,"")&amp;IF($D$14='KL02'!$C$4,'KL02'!I9,"")&amp;IF($D$14='KL03'!$C$4,'KL03'!I9,"")&amp;IF($D$14='KL04'!$C$4,'KL04'!I9,"")&amp;IF($D$14='KL05'!$C$4,'KL05'!I9,"")&amp;IF($D$14='KL06'!$C$4,'KL06'!I9,"")&amp;IF($D$14='KL07'!$C$4,'KL07'!I9,"")&amp;IF($D$14='KL08'!$C$4,'KL08'!I9,"")&amp;IF($D$14='KL09'!$C$4,'KL09'!I9,"")&amp;IF($D$14='KL10'!$C$4,'KL10'!I9,"")&amp;IF($D$14='KL11'!$C$4,'KL11'!I9,"")&amp;IF($D$14='KL12'!$C$4,'KL12'!I9,"")</f>
        <v/>
      </c>
      <c r="AR20" s="33" t="str">
        <f>IF(AO20="","-/-",$AO$19)</f>
        <v>-/-</v>
      </c>
      <c r="AS20" s="33" t="str">
        <f>IF(AP20="","-/-",$AP$19)</f>
        <v>-/-</v>
      </c>
      <c r="AT20" s="33" t="str">
        <f>IF(AQ20="","-/-",$AQ$19)</f>
        <v>-/-</v>
      </c>
      <c r="AU20" s="33" t="str">
        <f>IF(AK20="","",IF($D$19="","JA",IF($D$19=AR20,"JA",IF($D$19=AS20,"JA",IF($D$19=AT20,"JA","")))))</f>
        <v/>
      </c>
      <c r="AV20" s="117">
        <f>1+SUMPRODUCT(($AW$20:$AW$45&lt;AW20)+(AW20="")*1000)</f>
        <v>1</v>
      </c>
      <c r="AW20" s="117" t="str">
        <f t="shared" ref="AW20:AW44" si="13">IF(AN20&amp;AK20&amp;AL20="","Z"&amp;IF(AX20&lt;10,"0"&amp;AX20,AX20),AN20&amp;AK20&amp;AL20)</f>
        <v>Z01</v>
      </c>
      <c r="AX20" s="113">
        <v>1</v>
      </c>
      <c r="AZ20" s="129" t="e">
        <f t="shared" si="10"/>
        <v>#N/A</v>
      </c>
      <c r="BA20" s="129" t="e">
        <f t="shared" si="11"/>
        <v>#N/A</v>
      </c>
    </row>
    <row r="21" spans="2:53" x14ac:dyDescent="0.25">
      <c r="B21" s="39"/>
      <c r="C21" s="47" t="s">
        <v>7</v>
      </c>
      <c r="D21" s="173"/>
      <c r="E21" s="173"/>
      <c r="F21" s="174"/>
      <c r="G21" s="40"/>
      <c r="I21" s="39"/>
      <c r="J21" s="47">
        <v>4</v>
      </c>
      <c r="K21" s="48"/>
      <c r="L21" s="123">
        <f>M20-0.001</f>
        <v>-1E-3</v>
      </c>
      <c r="M21" s="163"/>
      <c r="N21" s="66"/>
      <c r="O21" s="150">
        <f>P20-IF($E$32="JA",0.5,IF($F$32&lt;0.5,1,IF($F$32&lt;1.5,0.1,IF($F$32&lt;2.5,0.01,0.001))))</f>
        <v>-1</v>
      </c>
      <c r="P21" s="150">
        <f t="shared" si="12"/>
        <v>0</v>
      </c>
      <c r="Q21" s="40"/>
      <c r="S21" s="63"/>
      <c r="T21" s="101">
        <f t="shared" si="5"/>
        <v>1</v>
      </c>
      <c r="U21" s="60" t="str">
        <f t="shared" si="6"/>
        <v/>
      </c>
      <c r="V21" s="101">
        <v>16</v>
      </c>
      <c r="W21" s="101" t="str">
        <f t="shared" si="7"/>
        <v>#16#</v>
      </c>
      <c r="X21" s="42" t="str">
        <f t="shared" si="0"/>
        <v/>
      </c>
      <c r="Y21" s="42" t="str">
        <f t="shared" si="1"/>
        <v/>
      </c>
      <c r="Z21" s="146" t="str">
        <f t="shared" si="8"/>
        <v/>
      </c>
      <c r="AA21" s="167"/>
      <c r="AB21" s="51" t="e">
        <f t="shared" si="2"/>
        <v>#N/A</v>
      </c>
      <c r="AC21" s="168"/>
      <c r="AD21" s="98" t="str">
        <f t="shared" si="9"/>
        <v/>
      </c>
      <c r="AE21" s="153" t="str">
        <f t="shared" si="3"/>
        <v/>
      </c>
      <c r="AF21" s="153" t="str">
        <f t="shared" si="4"/>
        <v/>
      </c>
      <c r="AG21" s="40"/>
      <c r="AJ21" s="118" t="str">
        <f t="shared" ref="AJ21:AJ45" si="14">"#"&amp;IF(AV21&lt;10,"0","")&amp;AV21&amp;"#"</f>
        <v>#02#</v>
      </c>
      <c r="AK21" s="33" t="str">
        <f>IF($D$14='KL01'!$C$4,'KL01'!C10,"")&amp;IF($D$14='KL02'!$C$4,'KL02'!C10,"")&amp;IF($D$14='KL03'!$C$4,'KL03'!C10,"")&amp;IF($D$14='KL04'!$C$4,'KL04'!C10,"")&amp;IF($D$14='KL05'!$C$4,'KL05'!C10,"")&amp;IF($D$14='KL06'!$C$4,'KL06'!C10,"")&amp;IF($D$14='KL07'!$C$4,'KL07'!C10,"")&amp;IF($D$14='KL08'!$C$4,'KL08'!C10,"")&amp;IF($D$14='KL09'!$C$4,'KL09'!C10,"")&amp;IF($D$14='KL10'!$C$4,'KL10'!C10,"")&amp;IF($D$14='KL11'!$C$4,'KL11'!C10,"")&amp;IF($D$14='KL12'!$C$4,'KL12'!C10,"")</f>
        <v/>
      </c>
      <c r="AL21" s="33" t="str">
        <f>IF($D$14='KL01'!$C$4,'KL01'!D10,"")&amp;IF($D$14='KL02'!$C$4,'KL02'!D10,"")&amp;IF($D$14='KL03'!$C$4,'KL03'!D10,"")&amp;IF($D$14='KL04'!$C$4,'KL04'!D10,"")&amp;IF($D$14='KL05'!$C$4,'KL05'!D10,"")&amp;IF($D$14='KL06'!$C$4,'KL06'!D10,"")&amp;IF($D$14='KL07'!$C$4,'KL07'!D10,"")&amp;IF($D$14='KL08'!$C$4,'KL08'!D10,"")&amp;IF($D$14='KL09'!$C$4,'KL09'!D10,"")&amp;IF($D$14='KL10'!$C$4,'KL10'!D10,"")&amp;IF($D$14='KL11'!$C$4,'KL11'!D10,"")&amp;IF($D$14='KL12'!$C$4,'KL12'!D10,"")</f>
        <v/>
      </c>
      <c r="AM21" s="33" t="str">
        <f>IF($D$14='KL01'!$C$4,'KL01'!E10,"")&amp;IF($D$14='KL02'!$C$4,'KL02'!E10,"")&amp;IF($D$14='KL03'!$C$4,'KL03'!E10,"")&amp;IF($D$14='KL04'!$C$4,'KL04'!E10,"")&amp;IF($D$14='KL05'!$C$4,'KL05'!E10,"")&amp;IF($D$14='KL06'!$C$4,'KL06'!E10,"")&amp;IF($D$14='KL07'!$C$4,'KL07'!E10,"")&amp;IF($D$14='KL08'!$C$4,'KL08'!E10,"")&amp;IF($D$14='KL09'!$C$4,'KL09'!E10,"")&amp;IF($D$14='KL10'!$C$4,'KL10'!E10,"")&amp;IF($D$14='KL11'!$C$4,'KL11'!E10,"")&amp;IF($D$14='KL12'!$C$4,'KL12'!E10,"")</f>
        <v/>
      </c>
      <c r="AN21" s="33" t="str">
        <f>IF($D$14='KL01'!$C$4,'KL01'!F10,"")&amp;IF($D$14='KL02'!$C$4,'KL02'!F10,"")&amp;IF($D$14='KL03'!$C$4,'KL03'!F10,"")&amp;IF($D$14='KL04'!$C$4,'KL04'!F10,"")&amp;IF($D$14='KL05'!$C$4,'KL05'!F10,"")&amp;IF($D$14='KL06'!$C$4,'KL06'!F10,"")&amp;IF($D$14='KL07'!$C$4,'KL07'!F10,"")&amp;IF($D$14='KL08'!$C$4,'KL08'!F10,"")&amp;IF($D$14='KL09'!$C$4,'KL09'!F10,"")&amp;IF($D$14='KL10'!$C$4,'KL10'!F10,"")&amp;IF($D$14='KL11'!$C$4,'KL11'!F10,"")&amp;IF($D$14='KL12'!$C$4,'KL12'!F10,"")</f>
        <v/>
      </c>
      <c r="AO21" s="33" t="str">
        <f>IF($D$14='KL01'!$C$4,'KL01'!G10,"")&amp;IF($D$14='KL02'!$C$4,'KL02'!G10,"")&amp;IF($D$14='KL03'!$C$4,'KL03'!G10,"")&amp;IF($D$14='KL04'!$C$4,'KL04'!G10,"")&amp;IF($D$14='KL05'!$C$4,'KL05'!G10,"")&amp;IF($D$14='KL06'!$C$4,'KL06'!G10,"")&amp;IF($D$14='KL07'!$C$4,'KL07'!G10,"")&amp;IF($D$14='KL08'!$C$4,'KL08'!G10,"")&amp;IF($D$14='KL09'!$C$4,'KL09'!G10,"")&amp;IF($D$14='KL10'!$C$4,'KL10'!G10,"")&amp;IF($D$14='KL11'!$C$4,'KL11'!G10,"")&amp;IF($D$14='KL12'!$C$4,'KL12'!G10,"")</f>
        <v/>
      </c>
      <c r="AP21" s="33" t="str">
        <f>IF($D$14='KL01'!$C$4,'KL01'!H10,"")&amp;IF($D$14='KL02'!$C$4,'KL02'!H10,"")&amp;IF($D$14='KL03'!$C$4,'KL03'!H10,"")&amp;IF($D$14='KL04'!$C$4,'KL04'!H10,"")&amp;IF($D$14='KL05'!$C$4,'KL05'!H10,"")&amp;IF($D$14='KL06'!$C$4,'KL06'!H10,"")&amp;IF($D$14='KL07'!$C$4,'KL07'!H10,"")&amp;IF($D$14='KL08'!$C$4,'KL08'!H10,"")&amp;IF($D$14='KL09'!$C$4,'KL09'!H10,"")&amp;IF($D$14='KL10'!$C$4,'KL10'!H10,"")&amp;IF($D$14='KL11'!$C$4,'KL11'!H10,"")&amp;IF($D$14='KL12'!$C$4,'KL12'!H10,"")</f>
        <v/>
      </c>
      <c r="AQ21" s="33" t="str">
        <f>IF($D$14='KL01'!$C$4,'KL01'!I10,"")&amp;IF($D$14='KL02'!$C$4,'KL02'!I10,"")&amp;IF($D$14='KL03'!$C$4,'KL03'!I10,"")&amp;IF($D$14='KL04'!$C$4,'KL04'!I10,"")&amp;IF($D$14='KL05'!$C$4,'KL05'!I10,"")&amp;IF($D$14='KL06'!$C$4,'KL06'!I10,"")&amp;IF($D$14='KL07'!$C$4,'KL07'!I10,"")&amp;IF($D$14='KL08'!$C$4,'KL08'!I10,"")&amp;IF($D$14='KL09'!$C$4,'KL09'!I10,"")&amp;IF($D$14='KL10'!$C$4,'KL10'!I10,"")&amp;IF($D$14='KL11'!$C$4,'KL11'!I10,"")&amp;IF($D$14='KL12'!$C$4,'KL12'!I10,"")</f>
        <v/>
      </c>
      <c r="AR21" s="33" t="str">
        <f t="shared" ref="AR21:AR44" si="15">IF(AO21="","-/-",$AO$19)</f>
        <v>-/-</v>
      </c>
      <c r="AS21" s="33" t="str">
        <f t="shared" ref="AS21:AS44" si="16">IF(AP21="","-/-",$AP$19)</f>
        <v>-/-</v>
      </c>
      <c r="AT21" s="33" t="str">
        <f t="shared" ref="AT21:AT44" si="17">IF(AQ21="","-/-",$AQ$19)</f>
        <v>-/-</v>
      </c>
      <c r="AU21" s="33" t="str">
        <f t="shared" ref="AU21:AU44" si="18">IF(AK21="","",IF($D$19="","JA",IF($D$19=AR21,"JA",IF($D$19=AS21,"JA",IF($D$19=AT21,"JA","")))))</f>
        <v/>
      </c>
      <c r="AV21" s="33">
        <f t="shared" ref="AV21:AV45" si="19">1+SUMPRODUCT(($AW$20:$AW$45&lt;AW21)+(AW21="")*1000)</f>
        <v>2</v>
      </c>
      <c r="AW21" s="33" t="str">
        <f t="shared" si="13"/>
        <v>Z02</v>
      </c>
      <c r="AX21" s="114">
        <v>2</v>
      </c>
      <c r="AZ21" s="106"/>
      <c r="BA21" s="106"/>
    </row>
    <row r="22" spans="2:53" x14ac:dyDescent="0.25">
      <c r="B22" s="39"/>
      <c r="C22" s="47" t="s">
        <v>11</v>
      </c>
      <c r="D22" s="173"/>
      <c r="E22" s="173"/>
      <c r="F22" s="174"/>
      <c r="G22" s="40"/>
      <c r="I22" s="39"/>
      <c r="J22" s="47">
        <v>5</v>
      </c>
      <c r="K22" s="48"/>
      <c r="L22" s="123">
        <f>M21-0.001</f>
        <v>-1E-3</v>
      </c>
      <c r="M22" s="163"/>
      <c r="N22" s="66"/>
      <c r="O22" s="150">
        <f>P21-IF($E$32="JA",0.5,IF($F$32&lt;0.5,1,IF($F$32&lt;1.5,0.1,IF($F$32&lt;2.5,0.01,0.001))))</f>
        <v>-1</v>
      </c>
      <c r="P22" s="150">
        <f t="shared" si="12"/>
        <v>0</v>
      </c>
      <c r="Q22" s="40"/>
      <c r="S22" s="63"/>
      <c r="T22" s="101">
        <f t="shared" si="5"/>
        <v>1</v>
      </c>
      <c r="U22" s="60" t="str">
        <f t="shared" si="6"/>
        <v/>
      </c>
      <c r="V22" s="101">
        <v>17</v>
      </c>
      <c r="W22" s="101" t="str">
        <f t="shared" si="7"/>
        <v>#17#</v>
      </c>
      <c r="X22" s="42" t="str">
        <f t="shared" si="0"/>
        <v/>
      </c>
      <c r="Y22" s="42" t="str">
        <f t="shared" si="1"/>
        <v/>
      </c>
      <c r="Z22" s="146" t="str">
        <f t="shared" si="8"/>
        <v/>
      </c>
      <c r="AA22" s="167"/>
      <c r="AB22" s="51" t="e">
        <f t="shared" si="2"/>
        <v>#N/A</v>
      </c>
      <c r="AC22" s="168"/>
      <c r="AD22" s="98" t="str">
        <f t="shared" si="9"/>
        <v/>
      </c>
      <c r="AE22" s="153" t="str">
        <f t="shared" si="3"/>
        <v/>
      </c>
      <c r="AF22" s="153" t="str">
        <f t="shared" si="4"/>
        <v/>
      </c>
      <c r="AG22" s="40"/>
      <c r="AJ22" s="118" t="str">
        <f t="shared" si="14"/>
        <v>#03#</v>
      </c>
      <c r="AK22" s="33" t="str">
        <f>IF($D$14='KL01'!$C$4,'KL01'!C11,"")&amp;IF($D$14='KL02'!$C$4,'KL02'!C11,"")&amp;IF($D$14='KL03'!$C$4,'KL03'!C11,"")&amp;IF($D$14='KL04'!$C$4,'KL04'!C11,"")&amp;IF($D$14='KL05'!$C$4,'KL05'!C11,"")&amp;IF($D$14='KL06'!$C$4,'KL06'!C11,"")&amp;IF($D$14='KL07'!$C$4,'KL07'!C11,"")&amp;IF($D$14='KL08'!$C$4,'KL08'!C11,"")&amp;IF($D$14='KL09'!$C$4,'KL09'!C11,"")&amp;IF($D$14='KL10'!$C$4,'KL10'!C11,"")&amp;IF($D$14='KL11'!$C$4,'KL11'!C11,"")&amp;IF($D$14='KL12'!$C$4,'KL12'!C11,"")</f>
        <v/>
      </c>
      <c r="AL22" s="33" t="str">
        <f>IF($D$14='KL01'!$C$4,'KL01'!D11,"")&amp;IF($D$14='KL02'!$C$4,'KL02'!D11,"")&amp;IF($D$14='KL03'!$C$4,'KL03'!D11,"")&amp;IF($D$14='KL04'!$C$4,'KL04'!D11,"")&amp;IF($D$14='KL05'!$C$4,'KL05'!D11,"")&amp;IF($D$14='KL06'!$C$4,'KL06'!D11,"")&amp;IF($D$14='KL07'!$C$4,'KL07'!D11,"")&amp;IF($D$14='KL08'!$C$4,'KL08'!D11,"")&amp;IF($D$14='KL09'!$C$4,'KL09'!D11,"")&amp;IF($D$14='KL10'!$C$4,'KL10'!D11,"")&amp;IF($D$14='KL11'!$C$4,'KL11'!D11,"")&amp;IF($D$14='KL12'!$C$4,'KL12'!D11,"")</f>
        <v/>
      </c>
      <c r="AM22" s="33" t="str">
        <f>IF($D$14='KL01'!$C$4,'KL01'!E11,"")&amp;IF($D$14='KL02'!$C$4,'KL02'!E11,"")&amp;IF($D$14='KL03'!$C$4,'KL03'!E11,"")&amp;IF($D$14='KL04'!$C$4,'KL04'!E11,"")&amp;IF($D$14='KL05'!$C$4,'KL05'!E11,"")&amp;IF($D$14='KL06'!$C$4,'KL06'!E11,"")&amp;IF($D$14='KL07'!$C$4,'KL07'!E11,"")&amp;IF($D$14='KL08'!$C$4,'KL08'!E11,"")&amp;IF($D$14='KL09'!$C$4,'KL09'!E11,"")&amp;IF($D$14='KL10'!$C$4,'KL10'!E11,"")&amp;IF($D$14='KL11'!$C$4,'KL11'!E11,"")&amp;IF($D$14='KL12'!$C$4,'KL12'!E11,"")</f>
        <v/>
      </c>
      <c r="AN22" s="33" t="str">
        <f>IF($D$14='KL01'!$C$4,'KL01'!F11,"")&amp;IF($D$14='KL02'!$C$4,'KL02'!F11,"")&amp;IF($D$14='KL03'!$C$4,'KL03'!F11,"")&amp;IF($D$14='KL04'!$C$4,'KL04'!F11,"")&amp;IF($D$14='KL05'!$C$4,'KL05'!F11,"")&amp;IF($D$14='KL06'!$C$4,'KL06'!F11,"")&amp;IF($D$14='KL07'!$C$4,'KL07'!F11,"")&amp;IF($D$14='KL08'!$C$4,'KL08'!F11,"")&amp;IF($D$14='KL09'!$C$4,'KL09'!F11,"")&amp;IF($D$14='KL10'!$C$4,'KL10'!F11,"")&amp;IF($D$14='KL11'!$C$4,'KL11'!F11,"")&amp;IF($D$14='KL12'!$C$4,'KL12'!F11,"")</f>
        <v/>
      </c>
      <c r="AO22" s="33" t="str">
        <f>IF($D$14='KL01'!$C$4,'KL01'!G11,"")&amp;IF($D$14='KL02'!$C$4,'KL02'!G11,"")&amp;IF($D$14='KL03'!$C$4,'KL03'!G11,"")&amp;IF($D$14='KL04'!$C$4,'KL04'!G11,"")&amp;IF($D$14='KL05'!$C$4,'KL05'!G11,"")&amp;IF($D$14='KL06'!$C$4,'KL06'!G11,"")&amp;IF($D$14='KL07'!$C$4,'KL07'!G11,"")&amp;IF($D$14='KL08'!$C$4,'KL08'!G11,"")&amp;IF($D$14='KL09'!$C$4,'KL09'!G11,"")&amp;IF($D$14='KL10'!$C$4,'KL10'!G11,"")&amp;IF($D$14='KL11'!$C$4,'KL11'!G11,"")&amp;IF($D$14='KL12'!$C$4,'KL12'!G11,"")</f>
        <v/>
      </c>
      <c r="AP22" s="33" t="str">
        <f>IF($D$14='KL01'!$C$4,'KL01'!H11,"")&amp;IF($D$14='KL02'!$C$4,'KL02'!H11,"")&amp;IF($D$14='KL03'!$C$4,'KL03'!H11,"")&amp;IF($D$14='KL04'!$C$4,'KL04'!H11,"")&amp;IF($D$14='KL05'!$C$4,'KL05'!H11,"")&amp;IF($D$14='KL06'!$C$4,'KL06'!H11,"")&amp;IF($D$14='KL07'!$C$4,'KL07'!H11,"")&amp;IF($D$14='KL08'!$C$4,'KL08'!H11,"")&amp;IF($D$14='KL09'!$C$4,'KL09'!H11,"")&amp;IF($D$14='KL10'!$C$4,'KL10'!H11,"")&amp;IF($D$14='KL11'!$C$4,'KL11'!H11,"")&amp;IF($D$14='KL12'!$C$4,'KL12'!H11,"")</f>
        <v/>
      </c>
      <c r="AQ22" s="33" t="str">
        <f>IF($D$14='KL01'!$C$4,'KL01'!I11,"")&amp;IF($D$14='KL02'!$C$4,'KL02'!I11,"")&amp;IF($D$14='KL03'!$C$4,'KL03'!I11,"")&amp;IF($D$14='KL04'!$C$4,'KL04'!I11,"")&amp;IF($D$14='KL05'!$C$4,'KL05'!I11,"")&amp;IF($D$14='KL06'!$C$4,'KL06'!I11,"")&amp;IF($D$14='KL07'!$C$4,'KL07'!I11,"")&amp;IF($D$14='KL08'!$C$4,'KL08'!I11,"")&amp;IF($D$14='KL09'!$C$4,'KL09'!I11,"")&amp;IF($D$14='KL10'!$C$4,'KL10'!I11,"")&amp;IF($D$14='KL11'!$C$4,'KL11'!I11,"")&amp;IF($D$14='KL12'!$C$4,'KL12'!I11,"")</f>
        <v/>
      </c>
      <c r="AR22" s="33" t="str">
        <f t="shared" si="15"/>
        <v>-/-</v>
      </c>
      <c r="AS22" s="33" t="str">
        <f t="shared" si="16"/>
        <v>-/-</v>
      </c>
      <c r="AT22" s="33" t="str">
        <f t="shared" si="17"/>
        <v>-/-</v>
      </c>
      <c r="AU22" s="33" t="str">
        <f t="shared" si="18"/>
        <v/>
      </c>
      <c r="AV22" s="33">
        <f t="shared" si="19"/>
        <v>3</v>
      </c>
      <c r="AW22" s="33" t="str">
        <f t="shared" si="13"/>
        <v>Z03</v>
      </c>
      <c r="AX22" s="114">
        <v>3</v>
      </c>
      <c r="AZ22" s="175">
        <f>AZ13</f>
        <v>0</v>
      </c>
      <c r="BA22" s="214"/>
    </row>
    <row r="23" spans="2:53" x14ac:dyDescent="0.25">
      <c r="B23" s="39"/>
      <c r="C23" s="47" t="s">
        <v>20</v>
      </c>
      <c r="D23" s="173"/>
      <c r="E23" s="173"/>
      <c r="F23" s="174"/>
      <c r="G23" s="40"/>
      <c r="I23" s="39"/>
      <c r="J23" s="47">
        <v>6</v>
      </c>
      <c r="K23" s="48"/>
      <c r="L23" s="123">
        <f>M22-0.001</f>
        <v>-1E-3</v>
      </c>
      <c r="M23" s="164">
        <v>0</v>
      </c>
      <c r="N23" s="66"/>
      <c r="O23" s="150">
        <f>P22-IF($E$32="JA",0.5,IF($F$32&lt;0.5,1,IF($F$32&lt;1.5,0.1,IF($F$32&lt;2.5,0.01,0.001))))</f>
        <v>-1</v>
      </c>
      <c r="P23" s="150">
        <f t="shared" si="12"/>
        <v>0</v>
      </c>
      <c r="Q23" s="40"/>
      <c r="S23" s="63"/>
      <c r="T23" s="101">
        <f t="shared" si="5"/>
        <v>1</v>
      </c>
      <c r="U23" s="60" t="str">
        <f t="shared" si="6"/>
        <v/>
      </c>
      <c r="V23" s="148">
        <v>18</v>
      </c>
      <c r="W23" s="148" t="str">
        <f t="shared" si="7"/>
        <v>#18#</v>
      </c>
      <c r="X23" s="42" t="str">
        <f t="shared" si="0"/>
        <v/>
      </c>
      <c r="Y23" s="42" t="str">
        <f t="shared" si="1"/>
        <v/>
      </c>
      <c r="Z23" s="149" t="str">
        <f t="shared" si="8"/>
        <v/>
      </c>
      <c r="AA23" s="167"/>
      <c r="AB23" s="51" t="e">
        <f t="shared" si="2"/>
        <v>#N/A</v>
      </c>
      <c r="AC23" s="168"/>
      <c r="AD23" s="98" t="str">
        <f t="shared" si="9"/>
        <v/>
      </c>
      <c r="AE23" s="153" t="str">
        <f t="shared" si="3"/>
        <v/>
      </c>
      <c r="AF23" s="153" t="str">
        <f t="shared" si="4"/>
        <v/>
      </c>
      <c r="AG23" s="40"/>
      <c r="AJ23" s="118" t="str">
        <f t="shared" si="14"/>
        <v>#04#</v>
      </c>
      <c r="AK23" s="33" t="str">
        <f>IF($D$14='KL01'!$C$4,'KL01'!C12,"")&amp;IF($D$14='KL02'!$C$4,'KL02'!C12,"")&amp;IF($D$14='KL03'!$C$4,'KL03'!C12,"")&amp;IF($D$14='KL04'!$C$4,'KL04'!C12,"")&amp;IF($D$14='KL05'!$C$4,'KL05'!C12,"")&amp;IF($D$14='KL06'!$C$4,'KL06'!C12,"")&amp;IF($D$14='KL07'!$C$4,'KL07'!C12,"")&amp;IF($D$14='KL08'!$C$4,'KL08'!C12,"")&amp;IF($D$14='KL09'!$C$4,'KL09'!C12,"")&amp;IF($D$14='KL10'!$C$4,'KL10'!C12,"")&amp;IF($D$14='KL11'!$C$4,'KL11'!C12,"")&amp;IF($D$14='KL12'!$C$4,'KL12'!C12,"")</f>
        <v/>
      </c>
      <c r="AL23" s="33" t="str">
        <f>IF($D$14='KL01'!$C$4,'KL01'!D12,"")&amp;IF($D$14='KL02'!$C$4,'KL02'!D12,"")&amp;IF($D$14='KL03'!$C$4,'KL03'!D12,"")&amp;IF($D$14='KL04'!$C$4,'KL04'!D12,"")&amp;IF($D$14='KL05'!$C$4,'KL05'!D12,"")&amp;IF($D$14='KL06'!$C$4,'KL06'!D12,"")&amp;IF($D$14='KL07'!$C$4,'KL07'!D12,"")&amp;IF($D$14='KL08'!$C$4,'KL08'!D12,"")&amp;IF($D$14='KL09'!$C$4,'KL09'!D12,"")&amp;IF($D$14='KL10'!$C$4,'KL10'!D12,"")&amp;IF($D$14='KL11'!$C$4,'KL11'!D12,"")&amp;IF($D$14='KL12'!$C$4,'KL12'!D12,"")</f>
        <v/>
      </c>
      <c r="AM23" s="33" t="str">
        <f>IF($D$14='KL01'!$C$4,'KL01'!E12,"")&amp;IF($D$14='KL02'!$C$4,'KL02'!E12,"")&amp;IF($D$14='KL03'!$C$4,'KL03'!E12,"")&amp;IF($D$14='KL04'!$C$4,'KL04'!E12,"")&amp;IF($D$14='KL05'!$C$4,'KL05'!E12,"")&amp;IF($D$14='KL06'!$C$4,'KL06'!E12,"")&amp;IF($D$14='KL07'!$C$4,'KL07'!E12,"")&amp;IF($D$14='KL08'!$C$4,'KL08'!E12,"")&amp;IF($D$14='KL09'!$C$4,'KL09'!E12,"")&amp;IF($D$14='KL10'!$C$4,'KL10'!E12,"")&amp;IF($D$14='KL11'!$C$4,'KL11'!E12,"")&amp;IF($D$14='KL12'!$C$4,'KL12'!E12,"")</f>
        <v/>
      </c>
      <c r="AN23" s="33" t="str">
        <f>IF($D$14='KL01'!$C$4,'KL01'!F12,"")&amp;IF($D$14='KL02'!$C$4,'KL02'!F12,"")&amp;IF($D$14='KL03'!$C$4,'KL03'!F12,"")&amp;IF($D$14='KL04'!$C$4,'KL04'!F12,"")&amp;IF($D$14='KL05'!$C$4,'KL05'!F12,"")&amp;IF($D$14='KL06'!$C$4,'KL06'!F12,"")&amp;IF($D$14='KL07'!$C$4,'KL07'!F12,"")&amp;IF($D$14='KL08'!$C$4,'KL08'!F12,"")&amp;IF($D$14='KL09'!$C$4,'KL09'!F12,"")&amp;IF($D$14='KL10'!$C$4,'KL10'!F12,"")&amp;IF($D$14='KL11'!$C$4,'KL11'!F12,"")&amp;IF($D$14='KL12'!$C$4,'KL12'!F12,"")</f>
        <v/>
      </c>
      <c r="AO23" s="33" t="str">
        <f>IF($D$14='KL01'!$C$4,'KL01'!G12,"")&amp;IF($D$14='KL02'!$C$4,'KL02'!G12,"")&amp;IF($D$14='KL03'!$C$4,'KL03'!G12,"")&amp;IF($D$14='KL04'!$C$4,'KL04'!G12,"")&amp;IF($D$14='KL05'!$C$4,'KL05'!G12,"")&amp;IF($D$14='KL06'!$C$4,'KL06'!G12,"")&amp;IF($D$14='KL07'!$C$4,'KL07'!G12,"")&amp;IF($D$14='KL08'!$C$4,'KL08'!G12,"")&amp;IF($D$14='KL09'!$C$4,'KL09'!G12,"")&amp;IF($D$14='KL10'!$C$4,'KL10'!G12,"")&amp;IF($D$14='KL11'!$C$4,'KL11'!G12,"")&amp;IF($D$14='KL12'!$C$4,'KL12'!G12,"")</f>
        <v/>
      </c>
      <c r="AP23" s="33" t="str">
        <f>IF($D$14='KL01'!$C$4,'KL01'!H12,"")&amp;IF($D$14='KL02'!$C$4,'KL02'!H12,"")&amp;IF($D$14='KL03'!$C$4,'KL03'!H12,"")&amp;IF($D$14='KL04'!$C$4,'KL04'!H12,"")&amp;IF($D$14='KL05'!$C$4,'KL05'!H12,"")&amp;IF($D$14='KL06'!$C$4,'KL06'!H12,"")&amp;IF($D$14='KL07'!$C$4,'KL07'!H12,"")&amp;IF($D$14='KL08'!$C$4,'KL08'!H12,"")&amp;IF($D$14='KL09'!$C$4,'KL09'!H12,"")&amp;IF($D$14='KL10'!$C$4,'KL10'!H12,"")&amp;IF($D$14='KL11'!$C$4,'KL11'!H12,"")&amp;IF($D$14='KL12'!$C$4,'KL12'!H12,"")</f>
        <v/>
      </c>
      <c r="AQ23" s="33" t="str">
        <f>IF($D$14='KL01'!$C$4,'KL01'!I12,"")&amp;IF($D$14='KL02'!$C$4,'KL02'!I12,"")&amp;IF($D$14='KL03'!$C$4,'KL03'!I12,"")&amp;IF($D$14='KL04'!$C$4,'KL04'!I12,"")&amp;IF($D$14='KL05'!$C$4,'KL05'!I12,"")&amp;IF($D$14='KL06'!$C$4,'KL06'!I12,"")&amp;IF($D$14='KL07'!$C$4,'KL07'!I12,"")&amp;IF($D$14='KL08'!$C$4,'KL08'!I12,"")&amp;IF($D$14='KL09'!$C$4,'KL09'!I12,"")&amp;IF($D$14='KL10'!$C$4,'KL10'!I12,"")&amp;IF($D$14='KL11'!$C$4,'KL11'!I12,"")&amp;IF($D$14='KL12'!$C$4,'KL12'!I12,"")</f>
        <v/>
      </c>
      <c r="AR23" s="33" t="str">
        <f t="shared" si="15"/>
        <v>-/-</v>
      </c>
      <c r="AS23" s="33" t="str">
        <f t="shared" si="16"/>
        <v>-/-</v>
      </c>
      <c r="AT23" s="33" t="str">
        <f t="shared" si="17"/>
        <v>-/-</v>
      </c>
      <c r="AU23" s="33" t="str">
        <f t="shared" si="18"/>
        <v/>
      </c>
      <c r="AV23" s="33">
        <f t="shared" si="19"/>
        <v>4</v>
      </c>
      <c r="AW23" s="33" t="str">
        <f t="shared" si="13"/>
        <v>Z04</v>
      </c>
      <c r="AX23" s="114">
        <v>4</v>
      </c>
      <c r="AZ23" s="171" t="e">
        <f>IF(AZ15&gt;9000,"",FIXED(AZ15,$F$32,FALSE))</f>
        <v>#N/A</v>
      </c>
      <c r="BA23" s="171" t="e">
        <f>IF(BA15&gt;9000,"",FIXED(BA15,$F$32,FALSE))</f>
        <v>#N/A</v>
      </c>
    </row>
    <row r="24" spans="2:53" x14ac:dyDescent="0.25">
      <c r="B24" s="39"/>
      <c r="C24" s="47" t="s">
        <v>12</v>
      </c>
      <c r="D24" s="173"/>
      <c r="E24" s="173"/>
      <c r="F24" s="174"/>
      <c r="G24" s="40"/>
      <c r="I24" s="90"/>
      <c r="J24" s="96"/>
      <c r="K24" s="96"/>
      <c r="L24" s="48"/>
      <c r="M24" s="48"/>
      <c r="N24" s="48"/>
      <c r="O24" s="48"/>
      <c r="P24" s="48"/>
      <c r="Q24" s="91"/>
      <c r="S24" s="63"/>
      <c r="T24" s="101">
        <f t="shared" si="5"/>
        <v>1</v>
      </c>
      <c r="U24" s="60" t="str">
        <f t="shared" si="6"/>
        <v/>
      </c>
      <c r="V24" s="101">
        <v>19</v>
      </c>
      <c r="W24" s="101" t="str">
        <f t="shared" si="7"/>
        <v>#19#</v>
      </c>
      <c r="X24" s="42" t="str">
        <f t="shared" si="0"/>
        <v/>
      </c>
      <c r="Y24" s="42" t="str">
        <f t="shared" si="1"/>
        <v/>
      </c>
      <c r="Z24" s="146" t="str">
        <f t="shared" si="8"/>
        <v/>
      </c>
      <c r="AA24" s="167"/>
      <c r="AB24" s="51" t="e">
        <f t="shared" si="2"/>
        <v>#N/A</v>
      </c>
      <c r="AC24" s="168"/>
      <c r="AD24" s="98" t="str">
        <f t="shared" si="9"/>
        <v/>
      </c>
      <c r="AE24" s="153" t="str">
        <f t="shared" si="3"/>
        <v/>
      </c>
      <c r="AF24" s="153" t="str">
        <f t="shared" si="4"/>
        <v/>
      </c>
      <c r="AG24" s="40"/>
      <c r="AJ24" s="118" t="str">
        <f t="shared" si="14"/>
        <v>#05#</v>
      </c>
      <c r="AK24" s="33" t="str">
        <f>IF($D$14='KL01'!$C$4,'KL01'!C13,"")&amp;IF($D$14='KL02'!$C$4,'KL02'!C13,"")&amp;IF($D$14='KL03'!$C$4,'KL03'!C13,"")&amp;IF($D$14='KL04'!$C$4,'KL04'!C13,"")&amp;IF($D$14='KL05'!$C$4,'KL05'!C13,"")&amp;IF($D$14='KL06'!$C$4,'KL06'!C13,"")&amp;IF($D$14='KL07'!$C$4,'KL07'!C13,"")&amp;IF($D$14='KL08'!$C$4,'KL08'!C13,"")&amp;IF($D$14='KL09'!$C$4,'KL09'!C13,"")&amp;IF($D$14='KL10'!$C$4,'KL10'!C13,"")&amp;IF($D$14='KL11'!$C$4,'KL11'!C13,"")&amp;IF($D$14='KL12'!$C$4,'KL12'!C13,"")</f>
        <v/>
      </c>
      <c r="AL24" s="33" t="str">
        <f>IF($D$14='KL01'!$C$4,'KL01'!D13,"")&amp;IF($D$14='KL02'!$C$4,'KL02'!D13,"")&amp;IF($D$14='KL03'!$C$4,'KL03'!D13,"")&amp;IF($D$14='KL04'!$C$4,'KL04'!D13,"")&amp;IF($D$14='KL05'!$C$4,'KL05'!D13,"")&amp;IF($D$14='KL06'!$C$4,'KL06'!D13,"")&amp;IF($D$14='KL07'!$C$4,'KL07'!D13,"")&amp;IF($D$14='KL08'!$C$4,'KL08'!D13,"")&amp;IF($D$14='KL09'!$C$4,'KL09'!D13,"")&amp;IF($D$14='KL10'!$C$4,'KL10'!D13,"")&amp;IF($D$14='KL11'!$C$4,'KL11'!D13,"")&amp;IF($D$14='KL12'!$C$4,'KL12'!D13,"")</f>
        <v/>
      </c>
      <c r="AM24" s="33" t="str">
        <f>IF($D$14='KL01'!$C$4,'KL01'!E13,"")&amp;IF($D$14='KL02'!$C$4,'KL02'!E13,"")&amp;IF($D$14='KL03'!$C$4,'KL03'!E13,"")&amp;IF($D$14='KL04'!$C$4,'KL04'!E13,"")&amp;IF($D$14='KL05'!$C$4,'KL05'!E13,"")&amp;IF($D$14='KL06'!$C$4,'KL06'!E13,"")&amp;IF($D$14='KL07'!$C$4,'KL07'!E13,"")&amp;IF($D$14='KL08'!$C$4,'KL08'!E13,"")&amp;IF($D$14='KL09'!$C$4,'KL09'!E13,"")&amp;IF($D$14='KL10'!$C$4,'KL10'!E13,"")&amp;IF($D$14='KL11'!$C$4,'KL11'!E13,"")&amp;IF($D$14='KL12'!$C$4,'KL12'!E13,"")</f>
        <v/>
      </c>
      <c r="AN24" s="33" t="str">
        <f>IF($D$14='KL01'!$C$4,'KL01'!F13,"")&amp;IF($D$14='KL02'!$C$4,'KL02'!F13,"")&amp;IF($D$14='KL03'!$C$4,'KL03'!F13,"")&amp;IF($D$14='KL04'!$C$4,'KL04'!F13,"")&amp;IF($D$14='KL05'!$C$4,'KL05'!F13,"")&amp;IF($D$14='KL06'!$C$4,'KL06'!F13,"")&amp;IF($D$14='KL07'!$C$4,'KL07'!F13,"")&amp;IF($D$14='KL08'!$C$4,'KL08'!F13,"")&amp;IF($D$14='KL09'!$C$4,'KL09'!F13,"")&amp;IF($D$14='KL10'!$C$4,'KL10'!F13,"")&amp;IF($D$14='KL11'!$C$4,'KL11'!F13,"")&amp;IF($D$14='KL12'!$C$4,'KL12'!F13,"")</f>
        <v/>
      </c>
      <c r="AO24" s="33" t="str">
        <f>IF($D$14='KL01'!$C$4,'KL01'!G13,"")&amp;IF($D$14='KL02'!$C$4,'KL02'!G13,"")&amp;IF($D$14='KL03'!$C$4,'KL03'!G13,"")&amp;IF($D$14='KL04'!$C$4,'KL04'!G13,"")&amp;IF($D$14='KL05'!$C$4,'KL05'!G13,"")&amp;IF($D$14='KL06'!$C$4,'KL06'!G13,"")&amp;IF($D$14='KL07'!$C$4,'KL07'!G13,"")&amp;IF($D$14='KL08'!$C$4,'KL08'!G13,"")&amp;IF($D$14='KL09'!$C$4,'KL09'!G13,"")&amp;IF($D$14='KL10'!$C$4,'KL10'!G13,"")&amp;IF($D$14='KL11'!$C$4,'KL11'!G13,"")&amp;IF($D$14='KL12'!$C$4,'KL12'!G13,"")</f>
        <v/>
      </c>
      <c r="AP24" s="33" t="str">
        <f>IF($D$14='KL01'!$C$4,'KL01'!H13,"")&amp;IF($D$14='KL02'!$C$4,'KL02'!H13,"")&amp;IF($D$14='KL03'!$C$4,'KL03'!H13,"")&amp;IF($D$14='KL04'!$C$4,'KL04'!H13,"")&amp;IF($D$14='KL05'!$C$4,'KL05'!H13,"")&amp;IF($D$14='KL06'!$C$4,'KL06'!H13,"")&amp;IF($D$14='KL07'!$C$4,'KL07'!H13,"")&amp;IF($D$14='KL08'!$C$4,'KL08'!H13,"")&amp;IF($D$14='KL09'!$C$4,'KL09'!H13,"")&amp;IF($D$14='KL10'!$C$4,'KL10'!H13,"")&amp;IF($D$14='KL11'!$C$4,'KL11'!H13,"")&amp;IF($D$14='KL12'!$C$4,'KL12'!H13,"")</f>
        <v/>
      </c>
      <c r="AQ24" s="33" t="str">
        <f>IF($D$14='KL01'!$C$4,'KL01'!I13,"")&amp;IF($D$14='KL02'!$C$4,'KL02'!I13,"")&amp;IF($D$14='KL03'!$C$4,'KL03'!I13,"")&amp;IF($D$14='KL04'!$C$4,'KL04'!I13,"")&amp;IF($D$14='KL05'!$C$4,'KL05'!I13,"")&amp;IF($D$14='KL06'!$C$4,'KL06'!I13,"")&amp;IF($D$14='KL07'!$C$4,'KL07'!I13,"")&amp;IF($D$14='KL08'!$C$4,'KL08'!I13,"")&amp;IF($D$14='KL09'!$C$4,'KL09'!I13,"")&amp;IF($D$14='KL10'!$C$4,'KL10'!I13,"")&amp;IF($D$14='KL11'!$C$4,'KL11'!I13,"")&amp;IF($D$14='KL12'!$C$4,'KL12'!I13,"")</f>
        <v/>
      </c>
      <c r="AR24" s="33" t="str">
        <f t="shared" si="15"/>
        <v>-/-</v>
      </c>
      <c r="AS24" s="33" t="str">
        <f t="shared" si="16"/>
        <v>-/-</v>
      </c>
      <c r="AT24" s="33" t="str">
        <f t="shared" si="17"/>
        <v>-/-</v>
      </c>
      <c r="AU24" s="33" t="str">
        <f t="shared" si="18"/>
        <v/>
      </c>
      <c r="AV24" s="33">
        <f t="shared" si="19"/>
        <v>5</v>
      </c>
      <c r="AW24" s="33" t="str">
        <f t="shared" si="13"/>
        <v>Z05</v>
      </c>
      <c r="AX24" s="114">
        <v>5</v>
      </c>
      <c r="AZ24" s="171" t="e">
        <f t="shared" ref="AZ24:BA28" si="20">IF(AZ16&gt;9000,"",FIXED(AZ16,$F$32,FALSE))</f>
        <v>#N/A</v>
      </c>
      <c r="BA24" s="171" t="e">
        <f t="shared" si="20"/>
        <v>#N/A</v>
      </c>
    </row>
    <row r="25" spans="2:53" x14ac:dyDescent="0.25">
      <c r="B25" s="39"/>
      <c r="C25" s="47" t="s">
        <v>15</v>
      </c>
      <c r="D25" s="189"/>
      <c r="E25" s="189"/>
      <c r="F25" s="197"/>
      <c r="G25" s="40"/>
      <c r="I25" s="39"/>
      <c r="J25" s="139" t="str">
        <f>IF(OR(M27="",M28="",M29="",M30="",M31=""),"-","x")</f>
        <v>-</v>
      </c>
      <c r="K25" s="48"/>
      <c r="L25" s="196" t="s">
        <v>6</v>
      </c>
      <c r="M25" s="196"/>
      <c r="N25" s="48"/>
      <c r="O25" s="196" t="s">
        <v>32</v>
      </c>
      <c r="P25" s="196"/>
      <c r="Q25" s="40"/>
      <c r="S25" s="63"/>
      <c r="T25" s="101">
        <f t="shared" si="5"/>
        <v>1</v>
      </c>
      <c r="U25" s="60" t="str">
        <f t="shared" si="6"/>
        <v/>
      </c>
      <c r="V25" s="101">
        <v>20</v>
      </c>
      <c r="W25" s="101" t="str">
        <f t="shared" si="7"/>
        <v>#20#</v>
      </c>
      <c r="X25" s="42" t="str">
        <f t="shared" si="0"/>
        <v/>
      </c>
      <c r="Y25" s="42" t="str">
        <f t="shared" si="1"/>
        <v/>
      </c>
      <c r="Z25" s="146" t="str">
        <f t="shared" si="8"/>
        <v/>
      </c>
      <c r="AA25" s="167"/>
      <c r="AB25" s="51" t="e">
        <f t="shared" si="2"/>
        <v>#N/A</v>
      </c>
      <c r="AC25" s="168"/>
      <c r="AD25" s="98" t="str">
        <f t="shared" si="9"/>
        <v/>
      </c>
      <c r="AE25" s="153" t="str">
        <f t="shared" si="3"/>
        <v/>
      </c>
      <c r="AF25" s="153" t="str">
        <f t="shared" si="4"/>
        <v/>
      </c>
      <c r="AG25" s="40"/>
      <c r="AJ25" s="118" t="str">
        <f t="shared" si="14"/>
        <v>#06#</v>
      </c>
      <c r="AK25" s="33" t="str">
        <f>IF($D$14='KL01'!$C$4,'KL01'!C14,"")&amp;IF($D$14='KL02'!$C$4,'KL02'!C14,"")&amp;IF($D$14='KL03'!$C$4,'KL03'!C14,"")&amp;IF($D$14='KL04'!$C$4,'KL04'!C14,"")&amp;IF($D$14='KL05'!$C$4,'KL05'!C14,"")&amp;IF($D$14='KL06'!$C$4,'KL06'!C14,"")&amp;IF($D$14='KL07'!$C$4,'KL07'!C14,"")&amp;IF($D$14='KL08'!$C$4,'KL08'!C14,"")&amp;IF($D$14='KL09'!$C$4,'KL09'!C14,"")&amp;IF($D$14='KL10'!$C$4,'KL10'!C14,"")&amp;IF($D$14='KL11'!$C$4,'KL11'!C14,"")&amp;IF($D$14='KL12'!$C$4,'KL12'!C14,"")</f>
        <v/>
      </c>
      <c r="AL25" s="33" t="str">
        <f>IF($D$14='KL01'!$C$4,'KL01'!D14,"")&amp;IF($D$14='KL02'!$C$4,'KL02'!D14,"")&amp;IF($D$14='KL03'!$C$4,'KL03'!D14,"")&amp;IF($D$14='KL04'!$C$4,'KL04'!D14,"")&amp;IF($D$14='KL05'!$C$4,'KL05'!D14,"")&amp;IF($D$14='KL06'!$C$4,'KL06'!D14,"")&amp;IF($D$14='KL07'!$C$4,'KL07'!D14,"")&amp;IF($D$14='KL08'!$C$4,'KL08'!D14,"")&amp;IF($D$14='KL09'!$C$4,'KL09'!D14,"")&amp;IF($D$14='KL10'!$C$4,'KL10'!D14,"")&amp;IF($D$14='KL11'!$C$4,'KL11'!D14,"")&amp;IF($D$14='KL12'!$C$4,'KL12'!D14,"")</f>
        <v/>
      </c>
      <c r="AM25" s="33" t="str">
        <f>IF($D$14='KL01'!$C$4,'KL01'!E14,"")&amp;IF($D$14='KL02'!$C$4,'KL02'!E14,"")&amp;IF($D$14='KL03'!$C$4,'KL03'!E14,"")&amp;IF($D$14='KL04'!$C$4,'KL04'!E14,"")&amp;IF($D$14='KL05'!$C$4,'KL05'!E14,"")&amp;IF($D$14='KL06'!$C$4,'KL06'!E14,"")&amp;IF($D$14='KL07'!$C$4,'KL07'!E14,"")&amp;IF($D$14='KL08'!$C$4,'KL08'!E14,"")&amp;IF($D$14='KL09'!$C$4,'KL09'!E14,"")&amp;IF($D$14='KL10'!$C$4,'KL10'!E14,"")&amp;IF($D$14='KL11'!$C$4,'KL11'!E14,"")&amp;IF($D$14='KL12'!$C$4,'KL12'!E14,"")</f>
        <v/>
      </c>
      <c r="AN25" s="33" t="str">
        <f>IF($D$14='KL01'!$C$4,'KL01'!F14,"")&amp;IF($D$14='KL02'!$C$4,'KL02'!F14,"")&amp;IF($D$14='KL03'!$C$4,'KL03'!F14,"")&amp;IF($D$14='KL04'!$C$4,'KL04'!F14,"")&amp;IF($D$14='KL05'!$C$4,'KL05'!F14,"")&amp;IF($D$14='KL06'!$C$4,'KL06'!F14,"")&amp;IF($D$14='KL07'!$C$4,'KL07'!F14,"")&amp;IF($D$14='KL08'!$C$4,'KL08'!F14,"")&amp;IF($D$14='KL09'!$C$4,'KL09'!F14,"")&amp;IF($D$14='KL10'!$C$4,'KL10'!F14,"")&amp;IF($D$14='KL11'!$C$4,'KL11'!F14,"")&amp;IF($D$14='KL12'!$C$4,'KL12'!F14,"")</f>
        <v/>
      </c>
      <c r="AO25" s="33" t="str">
        <f>IF($D$14='KL01'!$C$4,'KL01'!G14,"")&amp;IF($D$14='KL02'!$C$4,'KL02'!G14,"")&amp;IF($D$14='KL03'!$C$4,'KL03'!G14,"")&amp;IF($D$14='KL04'!$C$4,'KL04'!G14,"")&amp;IF($D$14='KL05'!$C$4,'KL05'!G14,"")&amp;IF($D$14='KL06'!$C$4,'KL06'!G14,"")&amp;IF($D$14='KL07'!$C$4,'KL07'!G14,"")&amp;IF($D$14='KL08'!$C$4,'KL08'!G14,"")&amp;IF($D$14='KL09'!$C$4,'KL09'!G14,"")&amp;IF($D$14='KL10'!$C$4,'KL10'!G14,"")&amp;IF($D$14='KL11'!$C$4,'KL11'!G14,"")&amp;IF($D$14='KL12'!$C$4,'KL12'!G14,"")</f>
        <v/>
      </c>
      <c r="AP25" s="33" t="str">
        <f>IF($D$14='KL01'!$C$4,'KL01'!H14,"")&amp;IF($D$14='KL02'!$C$4,'KL02'!H14,"")&amp;IF($D$14='KL03'!$C$4,'KL03'!H14,"")&amp;IF($D$14='KL04'!$C$4,'KL04'!H14,"")&amp;IF($D$14='KL05'!$C$4,'KL05'!H14,"")&amp;IF($D$14='KL06'!$C$4,'KL06'!H14,"")&amp;IF($D$14='KL07'!$C$4,'KL07'!H14,"")&amp;IF($D$14='KL08'!$C$4,'KL08'!H14,"")&amp;IF($D$14='KL09'!$C$4,'KL09'!H14,"")&amp;IF($D$14='KL10'!$C$4,'KL10'!H14,"")&amp;IF($D$14='KL11'!$C$4,'KL11'!H14,"")&amp;IF($D$14='KL12'!$C$4,'KL12'!H14,"")</f>
        <v/>
      </c>
      <c r="AQ25" s="33" t="str">
        <f>IF($D$14='KL01'!$C$4,'KL01'!I14,"")&amp;IF($D$14='KL02'!$C$4,'KL02'!I14,"")&amp;IF($D$14='KL03'!$C$4,'KL03'!I14,"")&amp;IF($D$14='KL04'!$C$4,'KL04'!I14,"")&amp;IF($D$14='KL05'!$C$4,'KL05'!I14,"")&amp;IF($D$14='KL06'!$C$4,'KL06'!I14,"")&amp;IF($D$14='KL07'!$C$4,'KL07'!I14,"")&amp;IF($D$14='KL08'!$C$4,'KL08'!I14,"")&amp;IF($D$14='KL09'!$C$4,'KL09'!I14,"")&amp;IF($D$14='KL10'!$C$4,'KL10'!I14,"")&amp;IF($D$14='KL11'!$C$4,'KL11'!I14,"")&amp;IF($D$14='KL12'!$C$4,'KL12'!I14,"")</f>
        <v/>
      </c>
      <c r="AR25" s="33" t="str">
        <f t="shared" si="15"/>
        <v>-/-</v>
      </c>
      <c r="AS25" s="33" t="str">
        <f t="shared" si="16"/>
        <v>-/-</v>
      </c>
      <c r="AT25" s="33" t="str">
        <f t="shared" si="17"/>
        <v>-/-</v>
      </c>
      <c r="AU25" s="33" t="str">
        <f t="shared" si="18"/>
        <v/>
      </c>
      <c r="AV25" s="33">
        <f t="shared" si="19"/>
        <v>6</v>
      </c>
      <c r="AW25" s="33" t="str">
        <f t="shared" si="13"/>
        <v>Z06</v>
      </c>
      <c r="AX25" s="114">
        <v>6</v>
      </c>
      <c r="AZ25" s="171" t="e">
        <f t="shared" si="20"/>
        <v>#N/A</v>
      </c>
      <c r="BA25" s="171" t="e">
        <f t="shared" si="20"/>
        <v>#N/A</v>
      </c>
    </row>
    <row r="26" spans="2:53" x14ac:dyDescent="0.25">
      <c r="B26" s="39"/>
      <c r="C26" s="47"/>
      <c r="D26" s="48"/>
      <c r="E26" s="48"/>
      <c r="F26" s="48"/>
      <c r="G26" s="40"/>
      <c r="I26" s="39"/>
      <c r="J26" s="47" t="s">
        <v>5</v>
      </c>
      <c r="K26" s="48"/>
      <c r="L26" s="170" t="s">
        <v>90</v>
      </c>
      <c r="M26" s="170" t="s">
        <v>91</v>
      </c>
      <c r="N26" s="48"/>
      <c r="O26" s="170" t="s">
        <v>90</v>
      </c>
      <c r="P26" s="170" t="s">
        <v>91</v>
      </c>
      <c r="Q26" s="40"/>
      <c r="S26" s="63"/>
      <c r="T26" s="101">
        <f t="shared" si="5"/>
        <v>1</v>
      </c>
      <c r="U26" s="60" t="str">
        <f t="shared" si="6"/>
        <v/>
      </c>
      <c r="V26" s="148">
        <v>21</v>
      </c>
      <c r="W26" s="148" t="str">
        <f t="shared" si="7"/>
        <v>#21#</v>
      </c>
      <c r="X26" s="42" t="str">
        <f t="shared" si="0"/>
        <v/>
      </c>
      <c r="Y26" s="42" t="str">
        <f t="shared" si="1"/>
        <v/>
      </c>
      <c r="Z26" s="149" t="str">
        <f t="shared" si="8"/>
        <v/>
      </c>
      <c r="AA26" s="167"/>
      <c r="AB26" s="51" t="e">
        <f t="shared" si="2"/>
        <v>#N/A</v>
      </c>
      <c r="AC26" s="168"/>
      <c r="AD26" s="98" t="str">
        <f t="shared" si="9"/>
        <v/>
      </c>
      <c r="AE26" s="153" t="str">
        <f t="shared" si="3"/>
        <v/>
      </c>
      <c r="AF26" s="153" t="str">
        <f t="shared" si="4"/>
        <v/>
      </c>
      <c r="AG26" s="40"/>
      <c r="AJ26" s="118" t="str">
        <f t="shared" si="14"/>
        <v>#07#</v>
      </c>
      <c r="AK26" s="33" t="str">
        <f>IF($D$14='KL01'!$C$4,'KL01'!C15,"")&amp;IF($D$14='KL02'!$C$4,'KL02'!C15,"")&amp;IF($D$14='KL03'!$C$4,'KL03'!C15,"")&amp;IF($D$14='KL04'!$C$4,'KL04'!C15,"")&amp;IF($D$14='KL05'!$C$4,'KL05'!C15,"")&amp;IF($D$14='KL06'!$C$4,'KL06'!C15,"")&amp;IF($D$14='KL07'!$C$4,'KL07'!C15,"")&amp;IF($D$14='KL08'!$C$4,'KL08'!C15,"")&amp;IF($D$14='KL09'!$C$4,'KL09'!C15,"")&amp;IF($D$14='KL10'!$C$4,'KL10'!C15,"")&amp;IF($D$14='KL11'!$C$4,'KL11'!C15,"")&amp;IF($D$14='KL12'!$C$4,'KL12'!C15,"")</f>
        <v/>
      </c>
      <c r="AL26" s="33" t="str">
        <f>IF($D$14='KL01'!$C$4,'KL01'!D15,"")&amp;IF($D$14='KL02'!$C$4,'KL02'!D15,"")&amp;IF($D$14='KL03'!$C$4,'KL03'!D15,"")&amp;IF($D$14='KL04'!$C$4,'KL04'!D15,"")&amp;IF($D$14='KL05'!$C$4,'KL05'!D15,"")&amp;IF($D$14='KL06'!$C$4,'KL06'!D15,"")&amp;IF($D$14='KL07'!$C$4,'KL07'!D15,"")&amp;IF($D$14='KL08'!$C$4,'KL08'!D15,"")&amp;IF($D$14='KL09'!$C$4,'KL09'!D15,"")&amp;IF($D$14='KL10'!$C$4,'KL10'!D15,"")&amp;IF($D$14='KL11'!$C$4,'KL11'!D15,"")&amp;IF($D$14='KL12'!$C$4,'KL12'!D15,"")</f>
        <v/>
      </c>
      <c r="AM26" s="33" t="str">
        <f>IF($D$14='KL01'!$C$4,'KL01'!E15,"")&amp;IF($D$14='KL02'!$C$4,'KL02'!E15,"")&amp;IF($D$14='KL03'!$C$4,'KL03'!E15,"")&amp;IF($D$14='KL04'!$C$4,'KL04'!E15,"")&amp;IF($D$14='KL05'!$C$4,'KL05'!E15,"")&amp;IF($D$14='KL06'!$C$4,'KL06'!E15,"")&amp;IF($D$14='KL07'!$C$4,'KL07'!E15,"")&amp;IF($D$14='KL08'!$C$4,'KL08'!E15,"")&amp;IF($D$14='KL09'!$C$4,'KL09'!E15,"")&amp;IF($D$14='KL10'!$C$4,'KL10'!E15,"")&amp;IF($D$14='KL11'!$C$4,'KL11'!E15,"")&amp;IF($D$14='KL12'!$C$4,'KL12'!E15,"")</f>
        <v/>
      </c>
      <c r="AN26" s="33" t="str">
        <f>IF($D$14='KL01'!$C$4,'KL01'!F15,"")&amp;IF($D$14='KL02'!$C$4,'KL02'!F15,"")&amp;IF($D$14='KL03'!$C$4,'KL03'!F15,"")&amp;IF($D$14='KL04'!$C$4,'KL04'!F15,"")&amp;IF($D$14='KL05'!$C$4,'KL05'!F15,"")&amp;IF($D$14='KL06'!$C$4,'KL06'!F15,"")&amp;IF($D$14='KL07'!$C$4,'KL07'!F15,"")&amp;IF($D$14='KL08'!$C$4,'KL08'!F15,"")&amp;IF($D$14='KL09'!$C$4,'KL09'!F15,"")&amp;IF($D$14='KL10'!$C$4,'KL10'!F15,"")&amp;IF($D$14='KL11'!$C$4,'KL11'!F15,"")&amp;IF($D$14='KL12'!$C$4,'KL12'!F15,"")</f>
        <v/>
      </c>
      <c r="AO26" s="33" t="str">
        <f>IF($D$14='KL01'!$C$4,'KL01'!G15,"")&amp;IF($D$14='KL02'!$C$4,'KL02'!G15,"")&amp;IF($D$14='KL03'!$C$4,'KL03'!G15,"")&amp;IF($D$14='KL04'!$C$4,'KL04'!G15,"")&amp;IF($D$14='KL05'!$C$4,'KL05'!G15,"")&amp;IF($D$14='KL06'!$C$4,'KL06'!G15,"")&amp;IF($D$14='KL07'!$C$4,'KL07'!G15,"")&amp;IF($D$14='KL08'!$C$4,'KL08'!G15,"")&amp;IF($D$14='KL09'!$C$4,'KL09'!G15,"")&amp;IF($D$14='KL10'!$C$4,'KL10'!G15,"")&amp;IF($D$14='KL11'!$C$4,'KL11'!G15,"")&amp;IF($D$14='KL12'!$C$4,'KL12'!G15,"")</f>
        <v/>
      </c>
      <c r="AP26" s="33" t="str">
        <f>IF($D$14='KL01'!$C$4,'KL01'!H15,"")&amp;IF($D$14='KL02'!$C$4,'KL02'!H15,"")&amp;IF($D$14='KL03'!$C$4,'KL03'!H15,"")&amp;IF($D$14='KL04'!$C$4,'KL04'!H15,"")&amp;IF($D$14='KL05'!$C$4,'KL05'!H15,"")&amp;IF($D$14='KL06'!$C$4,'KL06'!H15,"")&amp;IF($D$14='KL07'!$C$4,'KL07'!H15,"")&amp;IF($D$14='KL08'!$C$4,'KL08'!H15,"")&amp;IF($D$14='KL09'!$C$4,'KL09'!H15,"")&amp;IF($D$14='KL10'!$C$4,'KL10'!H15,"")&amp;IF($D$14='KL11'!$C$4,'KL11'!H15,"")&amp;IF($D$14='KL12'!$C$4,'KL12'!H15,"")</f>
        <v/>
      </c>
      <c r="AQ26" s="33" t="str">
        <f>IF($D$14='KL01'!$C$4,'KL01'!I15,"")&amp;IF($D$14='KL02'!$C$4,'KL02'!I15,"")&amp;IF($D$14='KL03'!$C$4,'KL03'!I15,"")&amp;IF($D$14='KL04'!$C$4,'KL04'!I15,"")&amp;IF($D$14='KL05'!$C$4,'KL05'!I15,"")&amp;IF($D$14='KL06'!$C$4,'KL06'!I15,"")&amp;IF($D$14='KL07'!$C$4,'KL07'!I15,"")&amp;IF($D$14='KL08'!$C$4,'KL08'!I15,"")&amp;IF($D$14='KL09'!$C$4,'KL09'!I15,"")&amp;IF($D$14='KL10'!$C$4,'KL10'!I15,"")&amp;IF($D$14='KL11'!$C$4,'KL11'!I15,"")&amp;IF($D$14='KL12'!$C$4,'KL12'!I15,"")</f>
        <v/>
      </c>
      <c r="AR26" s="33" t="str">
        <f t="shared" si="15"/>
        <v>-/-</v>
      </c>
      <c r="AS26" s="33" t="str">
        <f t="shared" si="16"/>
        <v>-/-</v>
      </c>
      <c r="AT26" s="33" t="str">
        <f t="shared" si="17"/>
        <v>-/-</v>
      </c>
      <c r="AU26" s="33" t="str">
        <f t="shared" si="18"/>
        <v/>
      </c>
      <c r="AV26" s="33">
        <f t="shared" si="19"/>
        <v>7</v>
      </c>
      <c r="AW26" s="33" t="str">
        <f t="shared" si="13"/>
        <v>Z07</v>
      </c>
      <c r="AX26" s="114">
        <v>7</v>
      </c>
      <c r="AZ26" s="171" t="e">
        <f t="shared" si="20"/>
        <v>#N/A</v>
      </c>
      <c r="BA26" s="171" t="e">
        <f t="shared" si="20"/>
        <v>#N/A</v>
      </c>
    </row>
    <row r="27" spans="2:53" x14ac:dyDescent="0.25">
      <c r="B27" s="39"/>
      <c r="C27" s="47"/>
      <c r="D27" s="131" t="s">
        <v>6</v>
      </c>
      <c r="E27" s="132" t="s">
        <v>67</v>
      </c>
      <c r="F27" s="133" t="str">
        <f>IF(L58="","-/-",L58)</f>
        <v>-/-</v>
      </c>
      <c r="G27" s="40"/>
      <c r="I27" s="39"/>
      <c r="J27" s="47">
        <v>1</v>
      </c>
      <c r="K27" s="48"/>
      <c r="L27" s="151">
        <f>O5</f>
        <v>100</v>
      </c>
      <c r="M27" s="122"/>
      <c r="N27" s="48"/>
      <c r="O27" s="122"/>
      <c r="P27" s="151">
        <v>0</v>
      </c>
      <c r="Q27" s="40"/>
      <c r="S27" s="63"/>
      <c r="T27" s="101">
        <f t="shared" si="5"/>
        <v>1</v>
      </c>
      <c r="U27" s="60" t="str">
        <f t="shared" si="6"/>
        <v/>
      </c>
      <c r="V27" s="101">
        <v>22</v>
      </c>
      <c r="W27" s="101" t="str">
        <f t="shared" si="7"/>
        <v>#22#</v>
      </c>
      <c r="X27" s="42" t="str">
        <f t="shared" si="0"/>
        <v/>
      </c>
      <c r="Y27" s="42" t="str">
        <f t="shared" si="1"/>
        <v/>
      </c>
      <c r="Z27" s="146" t="str">
        <f t="shared" si="8"/>
        <v/>
      </c>
      <c r="AA27" s="167"/>
      <c r="AB27" s="51" t="e">
        <f t="shared" si="2"/>
        <v>#N/A</v>
      </c>
      <c r="AC27" s="168"/>
      <c r="AD27" s="98" t="str">
        <f t="shared" si="9"/>
        <v/>
      </c>
      <c r="AE27" s="153" t="str">
        <f t="shared" si="3"/>
        <v/>
      </c>
      <c r="AF27" s="153" t="str">
        <f t="shared" si="4"/>
        <v/>
      </c>
      <c r="AG27" s="40"/>
      <c r="AJ27" s="118" t="str">
        <f t="shared" si="14"/>
        <v>#08#</v>
      </c>
      <c r="AK27" s="33" t="str">
        <f>IF($D$14='KL01'!$C$4,'KL01'!C16,"")&amp;IF($D$14='KL02'!$C$4,'KL02'!C16,"")&amp;IF($D$14='KL03'!$C$4,'KL03'!C16,"")&amp;IF($D$14='KL04'!$C$4,'KL04'!C16,"")&amp;IF($D$14='KL05'!$C$4,'KL05'!C16,"")&amp;IF($D$14='KL06'!$C$4,'KL06'!C16,"")&amp;IF($D$14='KL07'!$C$4,'KL07'!C16,"")&amp;IF($D$14='KL08'!$C$4,'KL08'!C16,"")&amp;IF($D$14='KL09'!$C$4,'KL09'!C16,"")&amp;IF($D$14='KL10'!$C$4,'KL10'!C16,"")&amp;IF($D$14='KL11'!$C$4,'KL11'!C16,"")&amp;IF($D$14='KL12'!$C$4,'KL12'!C16,"")</f>
        <v/>
      </c>
      <c r="AL27" s="33" t="str">
        <f>IF($D$14='KL01'!$C$4,'KL01'!D16,"")&amp;IF($D$14='KL02'!$C$4,'KL02'!D16,"")&amp;IF($D$14='KL03'!$C$4,'KL03'!D16,"")&amp;IF($D$14='KL04'!$C$4,'KL04'!D16,"")&amp;IF($D$14='KL05'!$C$4,'KL05'!D16,"")&amp;IF($D$14='KL06'!$C$4,'KL06'!D16,"")&amp;IF($D$14='KL07'!$C$4,'KL07'!D16,"")&amp;IF($D$14='KL08'!$C$4,'KL08'!D16,"")&amp;IF($D$14='KL09'!$C$4,'KL09'!D16,"")&amp;IF($D$14='KL10'!$C$4,'KL10'!D16,"")&amp;IF($D$14='KL11'!$C$4,'KL11'!D16,"")&amp;IF($D$14='KL12'!$C$4,'KL12'!D16,"")</f>
        <v/>
      </c>
      <c r="AM27" s="33" t="str">
        <f>IF($D$14='KL01'!$C$4,'KL01'!E16,"")&amp;IF($D$14='KL02'!$C$4,'KL02'!E16,"")&amp;IF($D$14='KL03'!$C$4,'KL03'!E16,"")&amp;IF($D$14='KL04'!$C$4,'KL04'!E16,"")&amp;IF($D$14='KL05'!$C$4,'KL05'!E16,"")&amp;IF($D$14='KL06'!$C$4,'KL06'!E16,"")&amp;IF($D$14='KL07'!$C$4,'KL07'!E16,"")&amp;IF($D$14='KL08'!$C$4,'KL08'!E16,"")&amp;IF($D$14='KL09'!$C$4,'KL09'!E16,"")&amp;IF($D$14='KL10'!$C$4,'KL10'!E16,"")&amp;IF($D$14='KL11'!$C$4,'KL11'!E16,"")&amp;IF($D$14='KL12'!$C$4,'KL12'!E16,"")</f>
        <v/>
      </c>
      <c r="AN27" s="33" t="str">
        <f>IF($D$14='KL01'!$C$4,'KL01'!F16,"")&amp;IF($D$14='KL02'!$C$4,'KL02'!F16,"")&amp;IF($D$14='KL03'!$C$4,'KL03'!F16,"")&amp;IF($D$14='KL04'!$C$4,'KL04'!F16,"")&amp;IF($D$14='KL05'!$C$4,'KL05'!F16,"")&amp;IF($D$14='KL06'!$C$4,'KL06'!F16,"")&amp;IF($D$14='KL07'!$C$4,'KL07'!F16,"")&amp;IF($D$14='KL08'!$C$4,'KL08'!F16,"")&amp;IF($D$14='KL09'!$C$4,'KL09'!F16,"")&amp;IF($D$14='KL10'!$C$4,'KL10'!F16,"")&amp;IF($D$14='KL11'!$C$4,'KL11'!F16,"")&amp;IF($D$14='KL12'!$C$4,'KL12'!F16,"")</f>
        <v/>
      </c>
      <c r="AO27" s="33" t="str">
        <f>IF($D$14='KL01'!$C$4,'KL01'!G16,"")&amp;IF($D$14='KL02'!$C$4,'KL02'!G16,"")&amp;IF($D$14='KL03'!$C$4,'KL03'!G16,"")&amp;IF($D$14='KL04'!$C$4,'KL04'!G16,"")&amp;IF($D$14='KL05'!$C$4,'KL05'!G16,"")&amp;IF($D$14='KL06'!$C$4,'KL06'!G16,"")&amp;IF($D$14='KL07'!$C$4,'KL07'!G16,"")&amp;IF($D$14='KL08'!$C$4,'KL08'!G16,"")&amp;IF($D$14='KL09'!$C$4,'KL09'!G16,"")&amp;IF($D$14='KL10'!$C$4,'KL10'!G16,"")&amp;IF($D$14='KL11'!$C$4,'KL11'!G16,"")&amp;IF($D$14='KL12'!$C$4,'KL12'!G16,"")</f>
        <v/>
      </c>
      <c r="AP27" s="33" t="str">
        <f>IF($D$14='KL01'!$C$4,'KL01'!H16,"")&amp;IF($D$14='KL02'!$C$4,'KL02'!H16,"")&amp;IF($D$14='KL03'!$C$4,'KL03'!H16,"")&amp;IF($D$14='KL04'!$C$4,'KL04'!H16,"")&amp;IF($D$14='KL05'!$C$4,'KL05'!H16,"")&amp;IF($D$14='KL06'!$C$4,'KL06'!H16,"")&amp;IF($D$14='KL07'!$C$4,'KL07'!H16,"")&amp;IF($D$14='KL08'!$C$4,'KL08'!H16,"")&amp;IF($D$14='KL09'!$C$4,'KL09'!H16,"")&amp;IF($D$14='KL10'!$C$4,'KL10'!H16,"")&amp;IF($D$14='KL11'!$C$4,'KL11'!H16,"")&amp;IF($D$14='KL12'!$C$4,'KL12'!H16,"")</f>
        <v/>
      </c>
      <c r="AQ27" s="33" t="str">
        <f>IF($D$14='KL01'!$C$4,'KL01'!I16,"")&amp;IF($D$14='KL02'!$C$4,'KL02'!I16,"")&amp;IF($D$14='KL03'!$C$4,'KL03'!I16,"")&amp;IF($D$14='KL04'!$C$4,'KL04'!I16,"")&amp;IF($D$14='KL05'!$C$4,'KL05'!I16,"")&amp;IF($D$14='KL06'!$C$4,'KL06'!I16,"")&amp;IF($D$14='KL07'!$C$4,'KL07'!I16,"")&amp;IF($D$14='KL08'!$C$4,'KL08'!I16,"")&amp;IF($D$14='KL09'!$C$4,'KL09'!I16,"")&amp;IF($D$14='KL10'!$C$4,'KL10'!I16,"")&amp;IF($D$14='KL11'!$C$4,'KL11'!I16,"")&amp;IF($D$14='KL12'!$C$4,'KL12'!I16,"")</f>
        <v/>
      </c>
      <c r="AR27" s="33" t="str">
        <f t="shared" si="15"/>
        <v>-/-</v>
      </c>
      <c r="AS27" s="33" t="str">
        <f t="shared" si="16"/>
        <v>-/-</v>
      </c>
      <c r="AT27" s="33" t="str">
        <f t="shared" si="17"/>
        <v>-/-</v>
      </c>
      <c r="AU27" s="33" t="str">
        <f t="shared" si="18"/>
        <v/>
      </c>
      <c r="AV27" s="33">
        <f t="shared" si="19"/>
        <v>8</v>
      </c>
      <c r="AW27" s="33" t="str">
        <f t="shared" si="13"/>
        <v>Z08</v>
      </c>
      <c r="AX27" s="114">
        <v>8</v>
      </c>
      <c r="AZ27" s="171" t="e">
        <f t="shared" si="20"/>
        <v>#N/A</v>
      </c>
      <c r="BA27" s="171" t="e">
        <f t="shared" si="20"/>
        <v>#N/A</v>
      </c>
    </row>
    <row r="28" spans="2:53" x14ac:dyDescent="0.25">
      <c r="B28" s="39"/>
      <c r="C28" s="47"/>
      <c r="D28" s="134" t="s">
        <v>66</v>
      </c>
      <c r="E28" s="130" t="s">
        <v>65</v>
      </c>
      <c r="F28" s="135" t="str">
        <f>IF(O58="","-/-",O58)</f>
        <v>-/-</v>
      </c>
      <c r="G28" s="40"/>
      <c r="I28" s="39"/>
      <c r="J28" s="47">
        <v>2</v>
      </c>
      <c r="K28" s="48"/>
      <c r="L28" s="150">
        <f>M27-IF($E$32="JA",0.5,IF($F$32&lt;0.5,1,IF($F$32&lt;1.5,0.1,IF($F$32&lt;2.5,0.01,0.001))))</f>
        <v>-1</v>
      </c>
      <c r="M28" s="122"/>
      <c r="N28" s="48"/>
      <c r="O28" s="122"/>
      <c r="P28" s="151">
        <f>O27+IF($E$32="JA",0.5,IF($F$32&lt;0.5,1,IF($F$32&lt;1.5,0.1,IF($F$32&lt;2.5,0.01,0.001))))</f>
        <v>1</v>
      </c>
      <c r="Q28" s="40"/>
      <c r="S28" s="63"/>
      <c r="T28" s="101">
        <f t="shared" si="5"/>
        <v>1</v>
      </c>
      <c r="U28" s="60" t="str">
        <f t="shared" si="6"/>
        <v/>
      </c>
      <c r="V28" s="101">
        <v>23</v>
      </c>
      <c r="W28" s="101" t="str">
        <f t="shared" si="7"/>
        <v>#23#</v>
      </c>
      <c r="X28" s="42" t="str">
        <f t="shared" si="0"/>
        <v/>
      </c>
      <c r="Y28" s="42" t="str">
        <f t="shared" si="1"/>
        <v/>
      </c>
      <c r="Z28" s="146" t="str">
        <f t="shared" si="8"/>
        <v/>
      </c>
      <c r="AA28" s="167"/>
      <c r="AB28" s="51" t="e">
        <f t="shared" si="2"/>
        <v>#N/A</v>
      </c>
      <c r="AC28" s="168"/>
      <c r="AD28" s="98" t="str">
        <f t="shared" si="9"/>
        <v/>
      </c>
      <c r="AE28" s="153" t="str">
        <f t="shared" si="3"/>
        <v/>
      </c>
      <c r="AF28" s="153" t="str">
        <f t="shared" si="4"/>
        <v/>
      </c>
      <c r="AG28" s="40"/>
      <c r="AJ28" s="118" t="str">
        <f t="shared" si="14"/>
        <v>#09#</v>
      </c>
      <c r="AK28" s="33" t="str">
        <f>IF($D$14='KL01'!$C$4,'KL01'!C17,"")&amp;IF($D$14='KL02'!$C$4,'KL02'!C17,"")&amp;IF($D$14='KL03'!$C$4,'KL03'!C17,"")&amp;IF($D$14='KL04'!$C$4,'KL04'!C17,"")&amp;IF($D$14='KL05'!$C$4,'KL05'!C17,"")&amp;IF($D$14='KL06'!$C$4,'KL06'!C17,"")&amp;IF($D$14='KL07'!$C$4,'KL07'!C17,"")&amp;IF($D$14='KL08'!$C$4,'KL08'!C17,"")&amp;IF($D$14='KL09'!$C$4,'KL09'!C17,"")&amp;IF($D$14='KL10'!$C$4,'KL10'!C17,"")&amp;IF($D$14='KL11'!$C$4,'KL11'!C17,"")&amp;IF($D$14='KL12'!$C$4,'KL12'!C17,"")</f>
        <v/>
      </c>
      <c r="AL28" s="33" t="str">
        <f>IF($D$14='KL01'!$C$4,'KL01'!D17,"")&amp;IF($D$14='KL02'!$C$4,'KL02'!D17,"")&amp;IF($D$14='KL03'!$C$4,'KL03'!D17,"")&amp;IF($D$14='KL04'!$C$4,'KL04'!D17,"")&amp;IF($D$14='KL05'!$C$4,'KL05'!D17,"")&amp;IF($D$14='KL06'!$C$4,'KL06'!D17,"")&amp;IF($D$14='KL07'!$C$4,'KL07'!D17,"")&amp;IF($D$14='KL08'!$C$4,'KL08'!D17,"")&amp;IF($D$14='KL09'!$C$4,'KL09'!D17,"")&amp;IF($D$14='KL10'!$C$4,'KL10'!D17,"")&amp;IF($D$14='KL11'!$C$4,'KL11'!D17,"")&amp;IF($D$14='KL12'!$C$4,'KL12'!D17,"")</f>
        <v/>
      </c>
      <c r="AM28" s="33" t="str">
        <f>IF($D$14='KL01'!$C$4,'KL01'!E17,"")&amp;IF($D$14='KL02'!$C$4,'KL02'!E17,"")&amp;IF($D$14='KL03'!$C$4,'KL03'!E17,"")&amp;IF($D$14='KL04'!$C$4,'KL04'!E17,"")&amp;IF($D$14='KL05'!$C$4,'KL05'!E17,"")&amp;IF($D$14='KL06'!$C$4,'KL06'!E17,"")&amp;IF($D$14='KL07'!$C$4,'KL07'!E17,"")&amp;IF($D$14='KL08'!$C$4,'KL08'!E17,"")&amp;IF($D$14='KL09'!$C$4,'KL09'!E17,"")&amp;IF($D$14='KL10'!$C$4,'KL10'!E17,"")&amp;IF($D$14='KL11'!$C$4,'KL11'!E17,"")&amp;IF($D$14='KL12'!$C$4,'KL12'!E17,"")</f>
        <v/>
      </c>
      <c r="AN28" s="33" t="str">
        <f>IF($D$14='KL01'!$C$4,'KL01'!F17,"")&amp;IF($D$14='KL02'!$C$4,'KL02'!F17,"")&amp;IF($D$14='KL03'!$C$4,'KL03'!F17,"")&amp;IF($D$14='KL04'!$C$4,'KL04'!F17,"")&amp;IF($D$14='KL05'!$C$4,'KL05'!F17,"")&amp;IF($D$14='KL06'!$C$4,'KL06'!F17,"")&amp;IF($D$14='KL07'!$C$4,'KL07'!F17,"")&amp;IF($D$14='KL08'!$C$4,'KL08'!F17,"")&amp;IF($D$14='KL09'!$C$4,'KL09'!F17,"")&amp;IF($D$14='KL10'!$C$4,'KL10'!F17,"")&amp;IF($D$14='KL11'!$C$4,'KL11'!F17,"")&amp;IF($D$14='KL12'!$C$4,'KL12'!F17,"")</f>
        <v/>
      </c>
      <c r="AO28" s="33" t="str">
        <f>IF($D$14='KL01'!$C$4,'KL01'!G17,"")&amp;IF($D$14='KL02'!$C$4,'KL02'!G17,"")&amp;IF($D$14='KL03'!$C$4,'KL03'!G17,"")&amp;IF($D$14='KL04'!$C$4,'KL04'!G17,"")&amp;IF($D$14='KL05'!$C$4,'KL05'!G17,"")&amp;IF($D$14='KL06'!$C$4,'KL06'!G17,"")&amp;IF($D$14='KL07'!$C$4,'KL07'!G17,"")&amp;IF($D$14='KL08'!$C$4,'KL08'!G17,"")&amp;IF($D$14='KL09'!$C$4,'KL09'!G17,"")&amp;IF($D$14='KL10'!$C$4,'KL10'!G17,"")&amp;IF($D$14='KL11'!$C$4,'KL11'!G17,"")&amp;IF($D$14='KL12'!$C$4,'KL12'!G17,"")</f>
        <v/>
      </c>
      <c r="AP28" s="33" t="str">
        <f>IF($D$14='KL01'!$C$4,'KL01'!H17,"")&amp;IF($D$14='KL02'!$C$4,'KL02'!H17,"")&amp;IF($D$14='KL03'!$C$4,'KL03'!H17,"")&amp;IF($D$14='KL04'!$C$4,'KL04'!H17,"")&amp;IF($D$14='KL05'!$C$4,'KL05'!H17,"")&amp;IF($D$14='KL06'!$C$4,'KL06'!H17,"")&amp;IF($D$14='KL07'!$C$4,'KL07'!H17,"")&amp;IF($D$14='KL08'!$C$4,'KL08'!H17,"")&amp;IF($D$14='KL09'!$C$4,'KL09'!H17,"")&amp;IF($D$14='KL10'!$C$4,'KL10'!H17,"")&amp;IF($D$14='KL11'!$C$4,'KL11'!H17,"")&amp;IF($D$14='KL12'!$C$4,'KL12'!H17,"")</f>
        <v/>
      </c>
      <c r="AQ28" s="33" t="str">
        <f>IF($D$14='KL01'!$C$4,'KL01'!I17,"")&amp;IF($D$14='KL02'!$C$4,'KL02'!I17,"")&amp;IF($D$14='KL03'!$C$4,'KL03'!I17,"")&amp;IF($D$14='KL04'!$C$4,'KL04'!I17,"")&amp;IF($D$14='KL05'!$C$4,'KL05'!I17,"")&amp;IF($D$14='KL06'!$C$4,'KL06'!I17,"")&amp;IF($D$14='KL07'!$C$4,'KL07'!I17,"")&amp;IF($D$14='KL08'!$C$4,'KL08'!I17,"")&amp;IF($D$14='KL09'!$C$4,'KL09'!I17,"")&amp;IF($D$14='KL10'!$C$4,'KL10'!I17,"")&amp;IF($D$14='KL11'!$C$4,'KL11'!I17,"")&amp;IF($D$14='KL12'!$C$4,'KL12'!I17,"")</f>
        <v/>
      </c>
      <c r="AR28" s="33" t="str">
        <f t="shared" si="15"/>
        <v>-/-</v>
      </c>
      <c r="AS28" s="33" t="str">
        <f t="shared" si="16"/>
        <v>-/-</v>
      </c>
      <c r="AT28" s="33" t="str">
        <f t="shared" si="17"/>
        <v>-/-</v>
      </c>
      <c r="AU28" s="33" t="str">
        <f t="shared" si="18"/>
        <v/>
      </c>
      <c r="AV28" s="33">
        <f t="shared" si="19"/>
        <v>9</v>
      </c>
      <c r="AW28" s="33" t="str">
        <f t="shared" si="13"/>
        <v>Z09</v>
      </c>
      <c r="AX28" s="114">
        <v>9</v>
      </c>
      <c r="AZ28" s="171" t="e">
        <f t="shared" si="20"/>
        <v>#N/A</v>
      </c>
      <c r="BA28" s="171" t="e">
        <f t="shared" si="20"/>
        <v>#N/A</v>
      </c>
    </row>
    <row r="29" spans="2:53" x14ac:dyDescent="0.25">
      <c r="B29" s="39"/>
      <c r="C29" s="47"/>
      <c r="D29" s="134" t="s">
        <v>32</v>
      </c>
      <c r="E29" s="130" t="s">
        <v>21</v>
      </c>
      <c r="F29" s="135"/>
      <c r="G29" s="40"/>
      <c r="I29" s="39"/>
      <c r="J29" s="47">
        <v>3</v>
      </c>
      <c r="K29" s="48"/>
      <c r="L29" s="150">
        <f>M28-IF($E$32="JA",0.5,IF($F$32&lt;0.5,1,IF($F$32&lt;1.5,0.1,IF($F$32&lt;2.5,0.01,0.001))))</f>
        <v>-1</v>
      </c>
      <c r="M29" s="122"/>
      <c r="N29" s="48"/>
      <c r="O29" s="122"/>
      <c r="P29" s="151">
        <f>O28+IF($E$32="JA",0.5,IF($F$32&lt;0.5,1,IF($F$32&lt;1.5,0.1,IF($F$32&lt;2.5,0.01,0.001))))</f>
        <v>1</v>
      </c>
      <c r="Q29" s="40"/>
      <c r="S29" s="63"/>
      <c r="T29" s="101">
        <f t="shared" si="5"/>
        <v>1</v>
      </c>
      <c r="U29" s="60" t="str">
        <f t="shared" si="6"/>
        <v/>
      </c>
      <c r="V29" s="148">
        <v>24</v>
      </c>
      <c r="W29" s="148" t="str">
        <f t="shared" si="7"/>
        <v>#24#</v>
      </c>
      <c r="X29" s="42" t="str">
        <f t="shared" si="0"/>
        <v/>
      </c>
      <c r="Y29" s="42" t="str">
        <f t="shared" si="1"/>
        <v/>
      </c>
      <c r="Z29" s="149" t="str">
        <f t="shared" si="8"/>
        <v/>
      </c>
      <c r="AA29" s="167"/>
      <c r="AB29" s="51" t="e">
        <f t="shared" si="2"/>
        <v>#N/A</v>
      </c>
      <c r="AC29" s="168"/>
      <c r="AD29" s="98" t="str">
        <f t="shared" si="9"/>
        <v/>
      </c>
      <c r="AE29" s="153" t="str">
        <f t="shared" si="3"/>
        <v/>
      </c>
      <c r="AF29" s="153" t="str">
        <f t="shared" si="4"/>
        <v/>
      </c>
      <c r="AG29" s="40"/>
      <c r="AJ29" s="118" t="str">
        <f t="shared" si="14"/>
        <v>#10#</v>
      </c>
      <c r="AK29" s="33" t="str">
        <f>IF($D$14='KL01'!$C$4,'KL01'!C18,"")&amp;IF($D$14='KL02'!$C$4,'KL02'!C18,"")&amp;IF($D$14='KL03'!$C$4,'KL03'!C18,"")&amp;IF($D$14='KL04'!$C$4,'KL04'!C18,"")&amp;IF($D$14='KL05'!$C$4,'KL05'!C18,"")&amp;IF($D$14='KL06'!$C$4,'KL06'!C18,"")&amp;IF($D$14='KL07'!$C$4,'KL07'!C18,"")&amp;IF($D$14='KL08'!$C$4,'KL08'!C18,"")&amp;IF($D$14='KL09'!$C$4,'KL09'!C18,"")&amp;IF($D$14='KL10'!$C$4,'KL10'!C18,"")&amp;IF($D$14='KL11'!$C$4,'KL11'!C18,"")&amp;IF($D$14='KL12'!$C$4,'KL12'!C18,"")</f>
        <v/>
      </c>
      <c r="AL29" s="33" t="str">
        <f>IF($D$14='KL01'!$C$4,'KL01'!D18,"")&amp;IF($D$14='KL02'!$C$4,'KL02'!D18,"")&amp;IF($D$14='KL03'!$C$4,'KL03'!D18,"")&amp;IF($D$14='KL04'!$C$4,'KL04'!D18,"")&amp;IF($D$14='KL05'!$C$4,'KL05'!D18,"")&amp;IF($D$14='KL06'!$C$4,'KL06'!D18,"")&amp;IF($D$14='KL07'!$C$4,'KL07'!D18,"")&amp;IF($D$14='KL08'!$C$4,'KL08'!D18,"")&amp;IF($D$14='KL09'!$C$4,'KL09'!D18,"")&amp;IF($D$14='KL10'!$C$4,'KL10'!D18,"")&amp;IF($D$14='KL11'!$C$4,'KL11'!D18,"")&amp;IF($D$14='KL12'!$C$4,'KL12'!D18,"")</f>
        <v/>
      </c>
      <c r="AM29" s="33" t="str">
        <f>IF($D$14='KL01'!$C$4,'KL01'!E18,"")&amp;IF($D$14='KL02'!$C$4,'KL02'!E18,"")&amp;IF($D$14='KL03'!$C$4,'KL03'!E18,"")&amp;IF($D$14='KL04'!$C$4,'KL04'!E18,"")&amp;IF($D$14='KL05'!$C$4,'KL05'!E18,"")&amp;IF($D$14='KL06'!$C$4,'KL06'!E18,"")&amp;IF($D$14='KL07'!$C$4,'KL07'!E18,"")&amp;IF($D$14='KL08'!$C$4,'KL08'!E18,"")&amp;IF($D$14='KL09'!$C$4,'KL09'!E18,"")&amp;IF($D$14='KL10'!$C$4,'KL10'!E18,"")&amp;IF($D$14='KL11'!$C$4,'KL11'!E18,"")&amp;IF($D$14='KL12'!$C$4,'KL12'!E18,"")</f>
        <v/>
      </c>
      <c r="AN29" s="33" t="str">
        <f>IF($D$14='KL01'!$C$4,'KL01'!F18,"")&amp;IF($D$14='KL02'!$C$4,'KL02'!F18,"")&amp;IF($D$14='KL03'!$C$4,'KL03'!F18,"")&amp;IF($D$14='KL04'!$C$4,'KL04'!F18,"")&amp;IF($D$14='KL05'!$C$4,'KL05'!F18,"")&amp;IF($D$14='KL06'!$C$4,'KL06'!F18,"")&amp;IF($D$14='KL07'!$C$4,'KL07'!F18,"")&amp;IF($D$14='KL08'!$C$4,'KL08'!F18,"")&amp;IF($D$14='KL09'!$C$4,'KL09'!F18,"")&amp;IF($D$14='KL10'!$C$4,'KL10'!F18,"")&amp;IF($D$14='KL11'!$C$4,'KL11'!F18,"")&amp;IF($D$14='KL12'!$C$4,'KL12'!F18,"")</f>
        <v/>
      </c>
      <c r="AO29" s="33" t="str">
        <f>IF($D$14='KL01'!$C$4,'KL01'!G18,"")&amp;IF($D$14='KL02'!$C$4,'KL02'!G18,"")&amp;IF($D$14='KL03'!$C$4,'KL03'!G18,"")&amp;IF($D$14='KL04'!$C$4,'KL04'!G18,"")&amp;IF($D$14='KL05'!$C$4,'KL05'!G18,"")&amp;IF($D$14='KL06'!$C$4,'KL06'!G18,"")&amp;IF($D$14='KL07'!$C$4,'KL07'!G18,"")&amp;IF($D$14='KL08'!$C$4,'KL08'!G18,"")&amp;IF($D$14='KL09'!$C$4,'KL09'!G18,"")&amp;IF($D$14='KL10'!$C$4,'KL10'!G18,"")&amp;IF($D$14='KL11'!$C$4,'KL11'!G18,"")&amp;IF($D$14='KL12'!$C$4,'KL12'!G18,"")</f>
        <v/>
      </c>
      <c r="AP29" s="33" t="str">
        <f>IF($D$14='KL01'!$C$4,'KL01'!H18,"")&amp;IF($D$14='KL02'!$C$4,'KL02'!H18,"")&amp;IF($D$14='KL03'!$C$4,'KL03'!H18,"")&amp;IF($D$14='KL04'!$C$4,'KL04'!H18,"")&amp;IF($D$14='KL05'!$C$4,'KL05'!H18,"")&amp;IF($D$14='KL06'!$C$4,'KL06'!H18,"")&amp;IF($D$14='KL07'!$C$4,'KL07'!H18,"")&amp;IF($D$14='KL08'!$C$4,'KL08'!H18,"")&amp;IF($D$14='KL09'!$C$4,'KL09'!H18,"")&amp;IF($D$14='KL10'!$C$4,'KL10'!H18,"")&amp;IF($D$14='KL11'!$C$4,'KL11'!H18,"")&amp;IF($D$14='KL12'!$C$4,'KL12'!H18,"")</f>
        <v/>
      </c>
      <c r="AQ29" s="33" t="str">
        <f>IF($D$14='KL01'!$C$4,'KL01'!I18,"")&amp;IF($D$14='KL02'!$C$4,'KL02'!I18,"")&amp;IF($D$14='KL03'!$C$4,'KL03'!I18,"")&amp;IF($D$14='KL04'!$C$4,'KL04'!I18,"")&amp;IF($D$14='KL05'!$C$4,'KL05'!I18,"")&amp;IF($D$14='KL06'!$C$4,'KL06'!I18,"")&amp;IF($D$14='KL07'!$C$4,'KL07'!I18,"")&amp;IF($D$14='KL08'!$C$4,'KL08'!I18,"")&amp;IF($D$14='KL09'!$C$4,'KL09'!I18,"")&amp;IF($D$14='KL10'!$C$4,'KL10'!I18,"")&amp;IF($D$14='KL11'!$C$4,'KL11'!I18,"")&amp;IF($D$14='KL12'!$C$4,'KL12'!I18,"")</f>
        <v/>
      </c>
      <c r="AR29" s="33" t="str">
        <f t="shared" si="15"/>
        <v>-/-</v>
      </c>
      <c r="AS29" s="33" t="str">
        <f t="shared" si="16"/>
        <v>-/-</v>
      </c>
      <c r="AT29" s="33" t="str">
        <f t="shared" si="17"/>
        <v>-/-</v>
      </c>
      <c r="AU29" s="33" t="str">
        <f t="shared" si="18"/>
        <v/>
      </c>
      <c r="AV29" s="33">
        <f t="shared" si="19"/>
        <v>10</v>
      </c>
      <c r="AW29" s="33" t="str">
        <f t="shared" si="13"/>
        <v>Z10</v>
      </c>
      <c r="AX29" s="114">
        <v>10</v>
      </c>
      <c r="AZ29" s="106"/>
      <c r="BA29" s="106"/>
    </row>
    <row r="30" spans="2:53" ht="15.6" customHeight="1" x14ac:dyDescent="0.25">
      <c r="B30" s="39"/>
      <c r="C30" s="47"/>
      <c r="D30" s="136" t="s">
        <v>80</v>
      </c>
      <c r="E30" s="137" t="s">
        <v>22</v>
      </c>
      <c r="F30" s="138"/>
      <c r="G30" s="40"/>
      <c r="I30" s="39"/>
      <c r="J30" s="47">
        <v>4</v>
      </c>
      <c r="K30" s="48"/>
      <c r="L30" s="150">
        <f>M29-IF($E$32="JA",0.5,IF($F$32&lt;0.5,1,IF($F$32&lt;1.5,0.1,IF($F$32&lt;2.5,0.01,0.001))))</f>
        <v>-1</v>
      </c>
      <c r="M30" s="122"/>
      <c r="N30" s="48"/>
      <c r="O30" s="122"/>
      <c r="P30" s="151">
        <f>O29+IF($E$32="JA",0.5,IF($F$32&lt;0.5,1,IF($F$32&lt;1.5,0.1,IF($F$32&lt;2.5,0.01,0.001))))</f>
        <v>1</v>
      </c>
      <c r="Q30" s="40"/>
      <c r="S30" s="63"/>
      <c r="T30" s="101">
        <f t="shared" si="5"/>
        <v>1</v>
      </c>
      <c r="U30" s="60" t="str">
        <f t="shared" si="6"/>
        <v/>
      </c>
      <c r="V30" s="101">
        <v>25</v>
      </c>
      <c r="W30" s="101" t="str">
        <f t="shared" si="7"/>
        <v>#25#</v>
      </c>
      <c r="X30" s="42" t="str">
        <f t="shared" si="0"/>
        <v/>
      </c>
      <c r="Y30" s="42" t="str">
        <f t="shared" si="1"/>
        <v/>
      </c>
      <c r="Z30" s="146" t="str">
        <f t="shared" si="8"/>
        <v/>
      </c>
      <c r="AA30" s="167"/>
      <c r="AB30" s="51" t="e">
        <f t="shared" si="2"/>
        <v>#N/A</v>
      </c>
      <c r="AC30" s="168"/>
      <c r="AD30" s="98" t="str">
        <f t="shared" si="9"/>
        <v/>
      </c>
      <c r="AE30" s="153" t="str">
        <f t="shared" si="3"/>
        <v/>
      </c>
      <c r="AF30" s="153" t="str">
        <f t="shared" si="4"/>
        <v/>
      </c>
      <c r="AG30" s="40"/>
      <c r="AJ30" s="118" t="str">
        <f t="shared" si="14"/>
        <v>#11#</v>
      </c>
      <c r="AK30" s="33" t="str">
        <f>IF($D$14='KL01'!$C$4,'KL01'!C19,"")&amp;IF($D$14='KL02'!$C$4,'KL02'!C19,"")&amp;IF($D$14='KL03'!$C$4,'KL03'!C19,"")&amp;IF($D$14='KL04'!$C$4,'KL04'!C19,"")&amp;IF($D$14='KL05'!$C$4,'KL05'!C19,"")&amp;IF($D$14='KL06'!$C$4,'KL06'!C19,"")&amp;IF($D$14='KL07'!$C$4,'KL07'!C19,"")&amp;IF($D$14='KL08'!$C$4,'KL08'!C19,"")&amp;IF($D$14='KL09'!$C$4,'KL09'!C19,"")&amp;IF($D$14='KL10'!$C$4,'KL10'!C19,"")&amp;IF($D$14='KL11'!$C$4,'KL11'!C19,"")&amp;IF($D$14='KL12'!$C$4,'KL12'!C19,"")</f>
        <v/>
      </c>
      <c r="AL30" s="33" t="str">
        <f>IF($D$14='KL01'!$C$4,'KL01'!D19,"")&amp;IF($D$14='KL02'!$C$4,'KL02'!D19,"")&amp;IF($D$14='KL03'!$C$4,'KL03'!D19,"")&amp;IF($D$14='KL04'!$C$4,'KL04'!D19,"")&amp;IF($D$14='KL05'!$C$4,'KL05'!D19,"")&amp;IF($D$14='KL06'!$C$4,'KL06'!D19,"")&amp;IF($D$14='KL07'!$C$4,'KL07'!D19,"")&amp;IF($D$14='KL08'!$C$4,'KL08'!D19,"")&amp;IF($D$14='KL09'!$C$4,'KL09'!D19,"")&amp;IF($D$14='KL10'!$C$4,'KL10'!D19,"")&amp;IF($D$14='KL11'!$C$4,'KL11'!D19,"")&amp;IF($D$14='KL12'!$C$4,'KL12'!D19,"")</f>
        <v/>
      </c>
      <c r="AM30" s="33" t="str">
        <f>IF($D$14='KL01'!$C$4,'KL01'!E19,"")&amp;IF($D$14='KL02'!$C$4,'KL02'!E19,"")&amp;IF($D$14='KL03'!$C$4,'KL03'!E19,"")&amp;IF($D$14='KL04'!$C$4,'KL04'!E19,"")&amp;IF($D$14='KL05'!$C$4,'KL05'!E19,"")&amp;IF($D$14='KL06'!$C$4,'KL06'!E19,"")&amp;IF($D$14='KL07'!$C$4,'KL07'!E19,"")&amp;IF($D$14='KL08'!$C$4,'KL08'!E19,"")&amp;IF($D$14='KL09'!$C$4,'KL09'!E19,"")&amp;IF($D$14='KL10'!$C$4,'KL10'!E19,"")&amp;IF($D$14='KL11'!$C$4,'KL11'!E19,"")&amp;IF($D$14='KL12'!$C$4,'KL12'!E19,"")</f>
        <v/>
      </c>
      <c r="AN30" s="33" t="str">
        <f>IF($D$14='KL01'!$C$4,'KL01'!F19,"")&amp;IF($D$14='KL02'!$C$4,'KL02'!F19,"")&amp;IF($D$14='KL03'!$C$4,'KL03'!F19,"")&amp;IF($D$14='KL04'!$C$4,'KL04'!F19,"")&amp;IF($D$14='KL05'!$C$4,'KL05'!F19,"")&amp;IF($D$14='KL06'!$C$4,'KL06'!F19,"")&amp;IF($D$14='KL07'!$C$4,'KL07'!F19,"")&amp;IF($D$14='KL08'!$C$4,'KL08'!F19,"")&amp;IF($D$14='KL09'!$C$4,'KL09'!F19,"")&amp;IF($D$14='KL10'!$C$4,'KL10'!F19,"")&amp;IF($D$14='KL11'!$C$4,'KL11'!F19,"")&amp;IF($D$14='KL12'!$C$4,'KL12'!F19,"")</f>
        <v/>
      </c>
      <c r="AO30" s="33" t="str">
        <f>IF($D$14='KL01'!$C$4,'KL01'!G19,"")&amp;IF($D$14='KL02'!$C$4,'KL02'!G19,"")&amp;IF($D$14='KL03'!$C$4,'KL03'!G19,"")&amp;IF($D$14='KL04'!$C$4,'KL04'!G19,"")&amp;IF($D$14='KL05'!$C$4,'KL05'!G19,"")&amp;IF($D$14='KL06'!$C$4,'KL06'!G19,"")&amp;IF($D$14='KL07'!$C$4,'KL07'!G19,"")&amp;IF($D$14='KL08'!$C$4,'KL08'!G19,"")&amp;IF($D$14='KL09'!$C$4,'KL09'!G19,"")&amp;IF($D$14='KL10'!$C$4,'KL10'!G19,"")&amp;IF($D$14='KL11'!$C$4,'KL11'!G19,"")&amp;IF($D$14='KL12'!$C$4,'KL12'!G19,"")</f>
        <v/>
      </c>
      <c r="AP30" s="33" t="str">
        <f>IF($D$14='KL01'!$C$4,'KL01'!H19,"")&amp;IF($D$14='KL02'!$C$4,'KL02'!H19,"")&amp;IF($D$14='KL03'!$C$4,'KL03'!H19,"")&amp;IF($D$14='KL04'!$C$4,'KL04'!H19,"")&amp;IF($D$14='KL05'!$C$4,'KL05'!H19,"")&amp;IF($D$14='KL06'!$C$4,'KL06'!H19,"")&amp;IF($D$14='KL07'!$C$4,'KL07'!H19,"")&amp;IF($D$14='KL08'!$C$4,'KL08'!H19,"")&amp;IF($D$14='KL09'!$C$4,'KL09'!H19,"")&amp;IF($D$14='KL10'!$C$4,'KL10'!H19,"")&amp;IF($D$14='KL11'!$C$4,'KL11'!H19,"")&amp;IF($D$14='KL12'!$C$4,'KL12'!H19,"")</f>
        <v/>
      </c>
      <c r="AQ30" s="33" t="str">
        <f>IF($D$14='KL01'!$C$4,'KL01'!I19,"")&amp;IF($D$14='KL02'!$C$4,'KL02'!I19,"")&amp;IF($D$14='KL03'!$C$4,'KL03'!I19,"")&amp;IF($D$14='KL04'!$C$4,'KL04'!I19,"")&amp;IF($D$14='KL05'!$C$4,'KL05'!I19,"")&amp;IF($D$14='KL06'!$C$4,'KL06'!I19,"")&amp;IF($D$14='KL07'!$C$4,'KL07'!I19,"")&amp;IF($D$14='KL08'!$C$4,'KL08'!I19,"")&amp;IF($D$14='KL09'!$C$4,'KL09'!I19,"")&amp;IF($D$14='KL10'!$C$4,'KL10'!I19,"")&amp;IF($D$14='KL11'!$C$4,'KL11'!I19,"")&amp;IF($D$14='KL12'!$C$4,'KL12'!I19,"")</f>
        <v/>
      </c>
      <c r="AR30" s="33" t="str">
        <f t="shared" si="15"/>
        <v>-/-</v>
      </c>
      <c r="AS30" s="33" t="str">
        <f t="shared" si="16"/>
        <v>-/-</v>
      </c>
      <c r="AT30" s="33" t="str">
        <f t="shared" si="17"/>
        <v>-/-</v>
      </c>
      <c r="AU30" s="33" t="str">
        <f t="shared" si="18"/>
        <v/>
      </c>
      <c r="AV30" s="33">
        <f t="shared" si="19"/>
        <v>11</v>
      </c>
      <c r="AW30" s="33" t="str">
        <f t="shared" si="13"/>
        <v>Z11</v>
      </c>
      <c r="AX30" s="114">
        <v>11</v>
      </c>
    </row>
    <row r="31" spans="2:53" x14ac:dyDescent="0.25">
      <c r="B31" s="39"/>
      <c r="C31" s="47" t="s">
        <v>27</v>
      </c>
      <c r="D31" s="189"/>
      <c r="E31" s="189"/>
      <c r="F31" s="197"/>
      <c r="G31" s="40"/>
      <c r="I31" s="39"/>
      <c r="J31" s="47">
        <v>5</v>
      </c>
      <c r="K31" s="48"/>
      <c r="L31" s="150">
        <f>M30-IF($E$32="JA",0.5,IF($F$32&lt;0.5,1,IF($F$32&lt;1.5,0.1,IF($F$32&lt;2.5,0.01,0.001))))</f>
        <v>-1</v>
      </c>
      <c r="M31" s="122"/>
      <c r="N31" s="48"/>
      <c r="O31" s="122"/>
      <c r="P31" s="151">
        <f>O30+IF($E$32="JA",0.5,IF($F$32&lt;0.5,1,IF($F$32&lt;1.5,0.1,IF($F$32&lt;2.5,0.01,0.001))))</f>
        <v>1</v>
      </c>
      <c r="Q31" s="40"/>
      <c r="S31" s="63"/>
      <c r="T31" s="101">
        <f t="shared" si="5"/>
        <v>1</v>
      </c>
      <c r="U31" s="60" t="str">
        <f t="shared" si="6"/>
        <v/>
      </c>
      <c r="V31" s="101">
        <v>26</v>
      </c>
      <c r="W31" s="101" t="str">
        <f t="shared" si="7"/>
        <v>#26#</v>
      </c>
      <c r="X31" s="42" t="str">
        <f t="shared" si="0"/>
        <v/>
      </c>
      <c r="Y31" s="42" t="str">
        <f t="shared" si="1"/>
        <v/>
      </c>
      <c r="Z31" s="146" t="str">
        <f t="shared" si="8"/>
        <v/>
      </c>
      <c r="AA31" s="167"/>
      <c r="AB31" s="51" t="e">
        <f t="shared" si="2"/>
        <v>#N/A</v>
      </c>
      <c r="AC31" s="168"/>
      <c r="AD31" s="98" t="str">
        <f t="shared" si="9"/>
        <v/>
      </c>
      <c r="AE31" s="153" t="str">
        <f t="shared" si="3"/>
        <v/>
      </c>
      <c r="AF31" s="153" t="str">
        <f t="shared" si="4"/>
        <v/>
      </c>
      <c r="AG31" s="40"/>
      <c r="AJ31" s="118" t="str">
        <f t="shared" si="14"/>
        <v>#12#</v>
      </c>
      <c r="AK31" s="33" t="str">
        <f>IF($D$14='KL01'!$C$4,'KL01'!C20,"")&amp;IF($D$14='KL02'!$C$4,'KL02'!C20,"")&amp;IF($D$14='KL03'!$C$4,'KL03'!C20,"")&amp;IF($D$14='KL04'!$C$4,'KL04'!C20,"")&amp;IF($D$14='KL05'!$C$4,'KL05'!C20,"")&amp;IF($D$14='KL06'!$C$4,'KL06'!C20,"")&amp;IF($D$14='KL07'!$C$4,'KL07'!C20,"")&amp;IF($D$14='KL08'!$C$4,'KL08'!C20,"")&amp;IF($D$14='KL09'!$C$4,'KL09'!C20,"")&amp;IF($D$14='KL10'!$C$4,'KL10'!C20,"")&amp;IF($D$14='KL11'!$C$4,'KL11'!C20,"")&amp;IF($D$14='KL12'!$C$4,'KL12'!C20,"")</f>
        <v/>
      </c>
      <c r="AL31" s="33" t="str">
        <f>IF($D$14='KL01'!$C$4,'KL01'!D20,"")&amp;IF($D$14='KL02'!$C$4,'KL02'!D20,"")&amp;IF($D$14='KL03'!$C$4,'KL03'!D20,"")&amp;IF($D$14='KL04'!$C$4,'KL04'!D20,"")&amp;IF($D$14='KL05'!$C$4,'KL05'!D20,"")&amp;IF($D$14='KL06'!$C$4,'KL06'!D20,"")&amp;IF($D$14='KL07'!$C$4,'KL07'!D20,"")&amp;IF($D$14='KL08'!$C$4,'KL08'!D20,"")&amp;IF($D$14='KL09'!$C$4,'KL09'!D20,"")&amp;IF($D$14='KL10'!$C$4,'KL10'!D20,"")&amp;IF($D$14='KL11'!$C$4,'KL11'!D20,"")&amp;IF($D$14='KL12'!$C$4,'KL12'!D20,"")</f>
        <v/>
      </c>
      <c r="AM31" s="33" t="str">
        <f>IF($D$14='KL01'!$C$4,'KL01'!E20,"")&amp;IF($D$14='KL02'!$C$4,'KL02'!E20,"")&amp;IF($D$14='KL03'!$C$4,'KL03'!E20,"")&amp;IF($D$14='KL04'!$C$4,'KL04'!E20,"")&amp;IF($D$14='KL05'!$C$4,'KL05'!E20,"")&amp;IF($D$14='KL06'!$C$4,'KL06'!E20,"")&amp;IF($D$14='KL07'!$C$4,'KL07'!E20,"")&amp;IF($D$14='KL08'!$C$4,'KL08'!E20,"")&amp;IF($D$14='KL09'!$C$4,'KL09'!E20,"")&amp;IF($D$14='KL10'!$C$4,'KL10'!E20,"")&amp;IF($D$14='KL11'!$C$4,'KL11'!E20,"")&amp;IF($D$14='KL12'!$C$4,'KL12'!E20,"")</f>
        <v/>
      </c>
      <c r="AN31" s="33" t="str">
        <f>IF($D$14='KL01'!$C$4,'KL01'!F20,"")&amp;IF($D$14='KL02'!$C$4,'KL02'!F20,"")&amp;IF($D$14='KL03'!$C$4,'KL03'!F20,"")&amp;IF($D$14='KL04'!$C$4,'KL04'!F20,"")&amp;IF($D$14='KL05'!$C$4,'KL05'!F20,"")&amp;IF($D$14='KL06'!$C$4,'KL06'!F20,"")&amp;IF($D$14='KL07'!$C$4,'KL07'!F20,"")&amp;IF($D$14='KL08'!$C$4,'KL08'!F20,"")&amp;IF($D$14='KL09'!$C$4,'KL09'!F20,"")&amp;IF($D$14='KL10'!$C$4,'KL10'!F20,"")&amp;IF($D$14='KL11'!$C$4,'KL11'!F20,"")&amp;IF($D$14='KL12'!$C$4,'KL12'!F20,"")</f>
        <v/>
      </c>
      <c r="AO31" s="33" t="str">
        <f>IF($D$14='KL01'!$C$4,'KL01'!G20,"")&amp;IF($D$14='KL02'!$C$4,'KL02'!G20,"")&amp;IF($D$14='KL03'!$C$4,'KL03'!G20,"")&amp;IF($D$14='KL04'!$C$4,'KL04'!G20,"")&amp;IF($D$14='KL05'!$C$4,'KL05'!G20,"")&amp;IF($D$14='KL06'!$C$4,'KL06'!G20,"")&amp;IF($D$14='KL07'!$C$4,'KL07'!G20,"")&amp;IF($D$14='KL08'!$C$4,'KL08'!G20,"")&amp;IF($D$14='KL09'!$C$4,'KL09'!G20,"")&amp;IF($D$14='KL10'!$C$4,'KL10'!G20,"")&amp;IF($D$14='KL11'!$C$4,'KL11'!G20,"")&amp;IF($D$14='KL12'!$C$4,'KL12'!G20,"")</f>
        <v/>
      </c>
      <c r="AP31" s="33" t="str">
        <f>IF($D$14='KL01'!$C$4,'KL01'!H20,"")&amp;IF($D$14='KL02'!$C$4,'KL02'!H20,"")&amp;IF($D$14='KL03'!$C$4,'KL03'!H20,"")&amp;IF($D$14='KL04'!$C$4,'KL04'!H20,"")&amp;IF($D$14='KL05'!$C$4,'KL05'!H20,"")&amp;IF($D$14='KL06'!$C$4,'KL06'!H20,"")&amp;IF($D$14='KL07'!$C$4,'KL07'!H20,"")&amp;IF($D$14='KL08'!$C$4,'KL08'!H20,"")&amp;IF($D$14='KL09'!$C$4,'KL09'!H20,"")&amp;IF($D$14='KL10'!$C$4,'KL10'!H20,"")&amp;IF($D$14='KL11'!$C$4,'KL11'!H20,"")&amp;IF($D$14='KL12'!$C$4,'KL12'!H20,"")</f>
        <v/>
      </c>
      <c r="AQ31" s="33" t="str">
        <f>IF($D$14='KL01'!$C$4,'KL01'!I20,"")&amp;IF($D$14='KL02'!$C$4,'KL02'!I20,"")&amp;IF($D$14='KL03'!$C$4,'KL03'!I20,"")&amp;IF($D$14='KL04'!$C$4,'KL04'!I20,"")&amp;IF($D$14='KL05'!$C$4,'KL05'!I20,"")&amp;IF($D$14='KL06'!$C$4,'KL06'!I20,"")&amp;IF($D$14='KL07'!$C$4,'KL07'!I20,"")&amp;IF($D$14='KL08'!$C$4,'KL08'!I20,"")&amp;IF($D$14='KL09'!$C$4,'KL09'!I20,"")&amp;IF($D$14='KL10'!$C$4,'KL10'!I20,"")&amp;IF($D$14='KL11'!$C$4,'KL11'!I20,"")&amp;IF($D$14='KL12'!$C$4,'KL12'!I20,"")</f>
        <v/>
      </c>
      <c r="AR31" s="33" t="str">
        <f t="shared" si="15"/>
        <v>-/-</v>
      </c>
      <c r="AS31" s="33" t="str">
        <f t="shared" si="16"/>
        <v>-/-</v>
      </c>
      <c r="AT31" s="33" t="str">
        <f t="shared" si="17"/>
        <v>-/-</v>
      </c>
      <c r="AU31" s="33" t="str">
        <f t="shared" si="18"/>
        <v/>
      </c>
      <c r="AV31" s="33">
        <f t="shared" si="19"/>
        <v>12</v>
      </c>
      <c r="AW31" s="33" t="str">
        <f t="shared" si="13"/>
        <v>Z12</v>
      </c>
      <c r="AX31" s="114">
        <v>12</v>
      </c>
      <c r="AZ31" s="175" t="s">
        <v>6</v>
      </c>
      <c r="BA31" s="195"/>
    </row>
    <row r="32" spans="2:53" ht="16.5" thickBot="1" x14ac:dyDescent="0.3">
      <c r="B32" s="39"/>
      <c r="C32" s="47" t="s">
        <v>89</v>
      </c>
      <c r="D32" s="162"/>
      <c r="E32" s="154" t="str">
        <f>IF(D32="","NEIN","JA")</f>
        <v>NEIN</v>
      </c>
      <c r="F32" s="155">
        <f>IF(E32="JA",1,IF(D33&gt;2.5,3,IF(D33&gt;1.5,2,IF(D33&gt;0.5,1,0))))</f>
        <v>0</v>
      </c>
      <c r="G32" s="40"/>
      <c r="I32" s="39"/>
      <c r="J32" s="47">
        <v>6</v>
      </c>
      <c r="K32" s="48"/>
      <c r="L32" s="150">
        <f>M31-IF($E$32="JA",0.5,IF($F$32&lt;0.5,1,IF($F$32&lt;1.5,0.1,IF($F$32&lt;2.5,0.01,0.001))))</f>
        <v>-1</v>
      </c>
      <c r="M32" s="151">
        <v>0</v>
      </c>
      <c r="N32" s="48"/>
      <c r="O32" s="151">
        <v>99999.9</v>
      </c>
      <c r="P32" s="151">
        <f>O31+IF($E$32="JA",0.5,IF($F$32&lt;0.5,1,IF($F$32&lt;1.5,0.1,IF($F$32&lt;2.5,0.01,0.001))))</f>
        <v>1</v>
      </c>
      <c r="Q32" s="40"/>
      <c r="S32" s="64"/>
      <c r="T32" s="65"/>
      <c r="U32" s="65"/>
      <c r="V32" s="65"/>
      <c r="W32" s="65"/>
      <c r="X32" s="44"/>
      <c r="Y32" s="44"/>
      <c r="Z32" s="44"/>
      <c r="AA32" s="44"/>
      <c r="AB32" s="44"/>
      <c r="AC32" s="44"/>
      <c r="AD32" s="44"/>
      <c r="AE32" s="44"/>
      <c r="AF32" s="44"/>
      <c r="AG32" s="45"/>
      <c r="AJ32" s="118" t="str">
        <f t="shared" si="14"/>
        <v>#13#</v>
      </c>
      <c r="AK32" s="33" t="str">
        <f>IF($D$14='KL01'!$C$4,'KL01'!C21,"")&amp;IF($D$14='KL02'!$C$4,'KL02'!C21,"")&amp;IF($D$14='KL03'!$C$4,'KL03'!C21,"")&amp;IF($D$14='KL04'!$C$4,'KL04'!C21,"")&amp;IF($D$14='KL05'!$C$4,'KL05'!C21,"")&amp;IF($D$14='KL06'!$C$4,'KL06'!C21,"")&amp;IF($D$14='KL07'!$C$4,'KL07'!C21,"")&amp;IF($D$14='KL08'!$C$4,'KL08'!C21,"")&amp;IF($D$14='KL09'!$C$4,'KL09'!C21,"")&amp;IF($D$14='KL10'!$C$4,'KL10'!C21,"")&amp;IF($D$14='KL11'!$C$4,'KL11'!C21,"")&amp;IF($D$14='KL12'!$C$4,'KL12'!C21,"")</f>
        <v/>
      </c>
      <c r="AL32" s="33" t="str">
        <f>IF($D$14='KL01'!$C$4,'KL01'!D21,"")&amp;IF($D$14='KL02'!$C$4,'KL02'!D21,"")&amp;IF($D$14='KL03'!$C$4,'KL03'!D21,"")&amp;IF($D$14='KL04'!$C$4,'KL04'!D21,"")&amp;IF($D$14='KL05'!$C$4,'KL05'!D21,"")&amp;IF($D$14='KL06'!$C$4,'KL06'!D21,"")&amp;IF($D$14='KL07'!$C$4,'KL07'!D21,"")&amp;IF($D$14='KL08'!$C$4,'KL08'!D21,"")&amp;IF($D$14='KL09'!$C$4,'KL09'!D21,"")&amp;IF($D$14='KL10'!$C$4,'KL10'!D21,"")&amp;IF($D$14='KL11'!$C$4,'KL11'!D21,"")&amp;IF($D$14='KL12'!$C$4,'KL12'!D21,"")</f>
        <v/>
      </c>
      <c r="AM32" s="33" t="str">
        <f>IF($D$14='KL01'!$C$4,'KL01'!E21,"")&amp;IF($D$14='KL02'!$C$4,'KL02'!E21,"")&amp;IF($D$14='KL03'!$C$4,'KL03'!E21,"")&amp;IF($D$14='KL04'!$C$4,'KL04'!E21,"")&amp;IF($D$14='KL05'!$C$4,'KL05'!E21,"")&amp;IF($D$14='KL06'!$C$4,'KL06'!E21,"")&amp;IF($D$14='KL07'!$C$4,'KL07'!E21,"")&amp;IF($D$14='KL08'!$C$4,'KL08'!E21,"")&amp;IF($D$14='KL09'!$C$4,'KL09'!E21,"")&amp;IF($D$14='KL10'!$C$4,'KL10'!E21,"")&amp;IF($D$14='KL11'!$C$4,'KL11'!E21,"")&amp;IF($D$14='KL12'!$C$4,'KL12'!E21,"")</f>
        <v/>
      </c>
      <c r="AN32" s="33" t="str">
        <f>IF($D$14='KL01'!$C$4,'KL01'!F21,"")&amp;IF($D$14='KL02'!$C$4,'KL02'!F21,"")&amp;IF($D$14='KL03'!$C$4,'KL03'!F21,"")&amp;IF($D$14='KL04'!$C$4,'KL04'!F21,"")&amp;IF($D$14='KL05'!$C$4,'KL05'!F21,"")&amp;IF($D$14='KL06'!$C$4,'KL06'!F21,"")&amp;IF($D$14='KL07'!$C$4,'KL07'!F21,"")&amp;IF($D$14='KL08'!$C$4,'KL08'!F21,"")&amp;IF($D$14='KL09'!$C$4,'KL09'!F21,"")&amp;IF($D$14='KL10'!$C$4,'KL10'!F21,"")&amp;IF($D$14='KL11'!$C$4,'KL11'!F21,"")&amp;IF($D$14='KL12'!$C$4,'KL12'!F21,"")</f>
        <v/>
      </c>
      <c r="AO32" s="33" t="str">
        <f>IF($D$14='KL01'!$C$4,'KL01'!G21,"")&amp;IF($D$14='KL02'!$C$4,'KL02'!G21,"")&amp;IF($D$14='KL03'!$C$4,'KL03'!G21,"")&amp;IF($D$14='KL04'!$C$4,'KL04'!G21,"")&amp;IF($D$14='KL05'!$C$4,'KL05'!G21,"")&amp;IF($D$14='KL06'!$C$4,'KL06'!G21,"")&amp;IF($D$14='KL07'!$C$4,'KL07'!G21,"")&amp;IF($D$14='KL08'!$C$4,'KL08'!G21,"")&amp;IF($D$14='KL09'!$C$4,'KL09'!G21,"")&amp;IF($D$14='KL10'!$C$4,'KL10'!G21,"")&amp;IF($D$14='KL11'!$C$4,'KL11'!G21,"")&amp;IF($D$14='KL12'!$C$4,'KL12'!G21,"")</f>
        <v/>
      </c>
      <c r="AP32" s="33" t="str">
        <f>IF($D$14='KL01'!$C$4,'KL01'!H21,"")&amp;IF($D$14='KL02'!$C$4,'KL02'!H21,"")&amp;IF($D$14='KL03'!$C$4,'KL03'!H21,"")&amp;IF($D$14='KL04'!$C$4,'KL04'!H21,"")&amp;IF($D$14='KL05'!$C$4,'KL05'!H21,"")&amp;IF($D$14='KL06'!$C$4,'KL06'!H21,"")&amp;IF($D$14='KL07'!$C$4,'KL07'!H21,"")&amp;IF($D$14='KL08'!$C$4,'KL08'!H21,"")&amp;IF($D$14='KL09'!$C$4,'KL09'!H21,"")&amp;IF($D$14='KL10'!$C$4,'KL10'!H21,"")&amp;IF($D$14='KL11'!$C$4,'KL11'!H21,"")&amp;IF($D$14='KL12'!$C$4,'KL12'!H21,"")</f>
        <v/>
      </c>
      <c r="AQ32" s="33" t="str">
        <f>IF($D$14='KL01'!$C$4,'KL01'!I21,"")&amp;IF($D$14='KL02'!$C$4,'KL02'!I21,"")&amp;IF($D$14='KL03'!$C$4,'KL03'!I21,"")&amp;IF($D$14='KL04'!$C$4,'KL04'!I21,"")&amp;IF($D$14='KL05'!$C$4,'KL05'!I21,"")&amp;IF($D$14='KL06'!$C$4,'KL06'!I21,"")&amp;IF($D$14='KL07'!$C$4,'KL07'!I21,"")&amp;IF($D$14='KL08'!$C$4,'KL08'!I21,"")&amp;IF($D$14='KL09'!$C$4,'KL09'!I21,"")&amp;IF($D$14='KL10'!$C$4,'KL10'!I21,"")&amp;IF($D$14='KL11'!$C$4,'KL11'!I21,"")&amp;IF($D$14='KL12'!$C$4,'KL12'!I21,"")</f>
        <v/>
      </c>
      <c r="AR32" s="33" t="str">
        <f t="shared" si="15"/>
        <v>-/-</v>
      </c>
      <c r="AS32" s="33" t="str">
        <f t="shared" si="16"/>
        <v>-/-</v>
      </c>
      <c r="AT32" s="33" t="str">
        <f t="shared" si="17"/>
        <v>-/-</v>
      </c>
      <c r="AU32" s="33" t="str">
        <f t="shared" si="18"/>
        <v/>
      </c>
      <c r="AV32" s="33">
        <f t="shared" si="19"/>
        <v>13</v>
      </c>
      <c r="AW32" s="33" t="str">
        <f t="shared" si="13"/>
        <v>Z13</v>
      </c>
      <c r="AX32" s="114">
        <v>13</v>
      </c>
      <c r="AZ32" s="170" t="s">
        <v>90</v>
      </c>
      <c r="BA32" s="170" t="s">
        <v>91</v>
      </c>
    </row>
    <row r="33" spans="2:53" x14ac:dyDescent="0.25">
      <c r="B33" s="39"/>
      <c r="C33" s="47" t="s">
        <v>79</v>
      </c>
      <c r="D33" s="162"/>
      <c r="E33" s="198" t="str">
        <f>"= "&amp;IF(E32="JA","3,5",ROUND(3.2443,F32)&amp;" "&amp;D31)</f>
        <v xml:space="preserve">= 3 </v>
      </c>
      <c r="F33" s="199"/>
      <c r="G33" s="40"/>
      <c r="I33" s="39"/>
      <c r="J33" s="47"/>
      <c r="K33" s="48"/>
      <c r="L33" s="48"/>
      <c r="M33" s="93"/>
      <c r="N33" s="93"/>
      <c r="O33" s="93"/>
      <c r="P33" s="93"/>
      <c r="Q33" s="40"/>
      <c r="S33" s="33"/>
      <c r="AJ33" s="118" t="str">
        <f t="shared" si="14"/>
        <v>#14#</v>
      </c>
      <c r="AK33" s="33" t="str">
        <f>IF($D$14='KL01'!$C$4,'KL01'!C22,"")&amp;IF($D$14='KL02'!$C$4,'KL02'!C22,"")&amp;IF($D$14='KL03'!$C$4,'KL03'!C22,"")&amp;IF($D$14='KL04'!$C$4,'KL04'!C22,"")&amp;IF($D$14='KL05'!$C$4,'KL05'!C22,"")&amp;IF($D$14='KL06'!$C$4,'KL06'!C22,"")&amp;IF($D$14='KL07'!$C$4,'KL07'!C22,"")&amp;IF($D$14='KL08'!$C$4,'KL08'!C22,"")&amp;IF($D$14='KL09'!$C$4,'KL09'!C22,"")&amp;IF($D$14='KL10'!$C$4,'KL10'!C22,"")&amp;IF($D$14='KL11'!$C$4,'KL11'!C22,"")&amp;IF($D$14='KL12'!$C$4,'KL12'!C22,"")</f>
        <v/>
      </c>
      <c r="AL33" s="33" t="str">
        <f>IF($D$14='KL01'!$C$4,'KL01'!D22,"")&amp;IF($D$14='KL02'!$C$4,'KL02'!D22,"")&amp;IF($D$14='KL03'!$C$4,'KL03'!D22,"")&amp;IF($D$14='KL04'!$C$4,'KL04'!D22,"")&amp;IF($D$14='KL05'!$C$4,'KL05'!D22,"")&amp;IF($D$14='KL06'!$C$4,'KL06'!D22,"")&amp;IF($D$14='KL07'!$C$4,'KL07'!D22,"")&amp;IF($D$14='KL08'!$C$4,'KL08'!D22,"")&amp;IF($D$14='KL09'!$C$4,'KL09'!D22,"")&amp;IF($D$14='KL10'!$C$4,'KL10'!D22,"")&amp;IF($D$14='KL11'!$C$4,'KL11'!D22,"")&amp;IF($D$14='KL12'!$C$4,'KL12'!D22,"")</f>
        <v/>
      </c>
      <c r="AM33" s="33" t="str">
        <f>IF($D$14='KL01'!$C$4,'KL01'!E22,"")&amp;IF($D$14='KL02'!$C$4,'KL02'!E22,"")&amp;IF($D$14='KL03'!$C$4,'KL03'!E22,"")&amp;IF($D$14='KL04'!$C$4,'KL04'!E22,"")&amp;IF($D$14='KL05'!$C$4,'KL05'!E22,"")&amp;IF($D$14='KL06'!$C$4,'KL06'!E22,"")&amp;IF($D$14='KL07'!$C$4,'KL07'!E22,"")&amp;IF($D$14='KL08'!$C$4,'KL08'!E22,"")&amp;IF($D$14='KL09'!$C$4,'KL09'!E22,"")&amp;IF($D$14='KL10'!$C$4,'KL10'!E22,"")&amp;IF($D$14='KL11'!$C$4,'KL11'!E22,"")&amp;IF($D$14='KL12'!$C$4,'KL12'!E22,"")</f>
        <v/>
      </c>
      <c r="AN33" s="33" t="str">
        <f>IF($D$14='KL01'!$C$4,'KL01'!F22,"")&amp;IF($D$14='KL02'!$C$4,'KL02'!F22,"")&amp;IF($D$14='KL03'!$C$4,'KL03'!F22,"")&amp;IF($D$14='KL04'!$C$4,'KL04'!F22,"")&amp;IF($D$14='KL05'!$C$4,'KL05'!F22,"")&amp;IF($D$14='KL06'!$C$4,'KL06'!F22,"")&amp;IF($D$14='KL07'!$C$4,'KL07'!F22,"")&amp;IF($D$14='KL08'!$C$4,'KL08'!F22,"")&amp;IF($D$14='KL09'!$C$4,'KL09'!F22,"")&amp;IF($D$14='KL10'!$C$4,'KL10'!F22,"")&amp;IF($D$14='KL11'!$C$4,'KL11'!F22,"")&amp;IF($D$14='KL12'!$C$4,'KL12'!F22,"")</f>
        <v/>
      </c>
      <c r="AO33" s="33" t="str">
        <f>IF($D$14='KL01'!$C$4,'KL01'!G22,"")&amp;IF($D$14='KL02'!$C$4,'KL02'!G22,"")&amp;IF($D$14='KL03'!$C$4,'KL03'!G22,"")&amp;IF($D$14='KL04'!$C$4,'KL04'!G22,"")&amp;IF($D$14='KL05'!$C$4,'KL05'!G22,"")&amp;IF($D$14='KL06'!$C$4,'KL06'!G22,"")&amp;IF($D$14='KL07'!$C$4,'KL07'!G22,"")&amp;IF($D$14='KL08'!$C$4,'KL08'!G22,"")&amp;IF($D$14='KL09'!$C$4,'KL09'!G22,"")&amp;IF($D$14='KL10'!$C$4,'KL10'!G22,"")&amp;IF($D$14='KL11'!$C$4,'KL11'!G22,"")&amp;IF($D$14='KL12'!$C$4,'KL12'!G22,"")</f>
        <v/>
      </c>
      <c r="AP33" s="33" t="str">
        <f>IF($D$14='KL01'!$C$4,'KL01'!H22,"")&amp;IF($D$14='KL02'!$C$4,'KL02'!H22,"")&amp;IF($D$14='KL03'!$C$4,'KL03'!H22,"")&amp;IF($D$14='KL04'!$C$4,'KL04'!H22,"")&amp;IF($D$14='KL05'!$C$4,'KL05'!H22,"")&amp;IF($D$14='KL06'!$C$4,'KL06'!H22,"")&amp;IF($D$14='KL07'!$C$4,'KL07'!H22,"")&amp;IF($D$14='KL08'!$C$4,'KL08'!H22,"")&amp;IF($D$14='KL09'!$C$4,'KL09'!H22,"")&amp;IF($D$14='KL10'!$C$4,'KL10'!H22,"")&amp;IF($D$14='KL11'!$C$4,'KL11'!H22,"")&amp;IF($D$14='KL12'!$C$4,'KL12'!H22,"")</f>
        <v/>
      </c>
      <c r="AQ33" s="33" t="str">
        <f>IF($D$14='KL01'!$C$4,'KL01'!I22,"")&amp;IF($D$14='KL02'!$C$4,'KL02'!I22,"")&amp;IF($D$14='KL03'!$C$4,'KL03'!I22,"")&amp;IF($D$14='KL04'!$C$4,'KL04'!I22,"")&amp;IF($D$14='KL05'!$C$4,'KL05'!I22,"")&amp;IF($D$14='KL06'!$C$4,'KL06'!I22,"")&amp;IF($D$14='KL07'!$C$4,'KL07'!I22,"")&amp;IF($D$14='KL08'!$C$4,'KL08'!I22,"")&amp;IF($D$14='KL09'!$C$4,'KL09'!I22,"")&amp;IF($D$14='KL10'!$C$4,'KL10'!I22,"")&amp;IF($D$14='KL11'!$C$4,'KL11'!I22,"")&amp;IF($D$14='KL12'!$C$4,'KL12'!I22,"")</f>
        <v/>
      </c>
      <c r="AR33" s="33" t="str">
        <f t="shared" si="15"/>
        <v>-/-</v>
      </c>
      <c r="AS33" s="33" t="str">
        <f t="shared" si="16"/>
        <v>-/-</v>
      </c>
      <c r="AT33" s="33" t="str">
        <f t="shared" si="17"/>
        <v>-/-</v>
      </c>
      <c r="AU33" s="33" t="str">
        <f t="shared" si="18"/>
        <v/>
      </c>
      <c r="AV33" s="33">
        <f t="shared" si="19"/>
        <v>14</v>
      </c>
      <c r="AW33" s="33" t="str">
        <f t="shared" si="13"/>
        <v>Z14</v>
      </c>
      <c r="AX33" s="114">
        <v>14</v>
      </c>
      <c r="AZ33" s="50">
        <f t="shared" ref="AZ33:BA38" si="21">IF($J$25="x",L27,IF($J$16="x",O18,O9))</f>
        <v>100</v>
      </c>
      <c r="BA33" s="50">
        <f t="shared" si="21"/>
        <v>90</v>
      </c>
    </row>
    <row r="34" spans="2:53" ht="15" customHeight="1" x14ac:dyDescent="0.25">
      <c r="B34" s="39"/>
      <c r="C34" s="47"/>
      <c r="D34" s="48"/>
      <c r="E34" s="48"/>
      <c r="F34" s="48"/>
      <c r="G34" s="40"/>
      <c r="I34" s="39"/>
      <c r="J34" s="48"/>
      <c r="K34" s="48"/>
      <c r="L34" s="218" t="s">
        <v>64</v>
      </c>
      <c r="M34" s="219"/>
      <c r="N34" s="219"/>
      <c r="O34" s="219"/>
      <c r="P34" s="220"/>
      <c r="Q34" s="40"/>
      <c r="AJ34" s="118" t="str">
        <f t="shared" si="14"/>
        <v>#15#</v>
      </c>
      <c r="AK34" s="33" t="str">
        <f>IF($D$14='KL01'!$C$4,'KL01'!C23,"")&amp;IF($D$14='KL02'!$C$4,'KL02'!C23,"")&amp;IF($D$14='KL03'!$C$4,'KL03'!C23,"")&amp;IF($D$14='KL04'!$C$4,'KL04'!C23,"")&amp;IF($D$14='KL05'!$C$4,'KL05'!C23,"")&amp;IF($D$14='KL06'!$C$4,'KL06'!C23,"")&amp;IF($D$14='KL07'!$C$4,'KL07'!C23,"")&amp;IF($D$14='KL08'!$C$4,'KL08'!C23,"")&amp;IF($D$14='KL09'!$C$4,'KL09'!C23,"")&amp;IF($D$14='KL10'!$C$4,'KL10'!C23,"")&amp;IF($D$14='KL11'!$C$4,'KL11'!C23,"")&amp;IF($D$14='KL12'!$C$4,'KL12'!C23,"")</f>
        <v/>
      </c>
      <c r="AL34" s="33" t="str">
        <f>IF($D$14='KL01'!$C$4,'KL01'!D23,"")&amp;IF($D$14='KL02'!$C$4,'KL02'!D23,"")&amp;IF($D$14='KL03'!$C$4,'KL03'!D23,"")&amp;IF($D$14='KL04'!$C$4,'KL04'!D23,"")&amp;IF($D$14='KL05'!$C$4,'KL05'!D23,"")&amp;IF($D$14='KL06'!$C$4,'KL06'!D23,"")&amp;IF($D$14='KL07'!$C$4,'KL07'!D23,"")&amp;IF($D$14='KL08'!$C$4,'KL08'!D23,"")&amp;IF($D$14='KL09'!$C$4,'KL09'!D23,"")&amp;IF($D$14='KL10'!$C$4,'KL10'!D23,"")&amp;IF($D$14='KL11'!$C$4,'KL11'!D23,"")&amp;IF($D$14='KL12'!$C$4,'KL12'!D23,"")</f>
        <v/>
      </c>
      <c r="AM34" s="33" t="str">
        <f>IF($D$14='KL01'!$C$4,'KL01'!E23,"")&amp;IF($D$14='KL02'!$C$4,'KL02'!E23,"")&amp;IF($D$14='KL03'!$C$4,'KL03'!E23,"")&amp;IF($D$14='KL04'!$C$4,'KL04'!E23,"")&amp;IF($D$14='KL05'!$C$4,'KL05'!E23,"")&amp;IF($D$14='KL06'!$C$4,'KL06'!E23,"")&amp;IF($D$14='KL07'!$C$4,'KL07'!E23,"")&amp;IF($D$14='KL08'!$C$4,'KL08'!E23,"")&amp;IF($D$14='KL09'!$C$4,'KL09'!E23,"")&amp;IF($D$14='KL10'!$C$4,'KL10'!E23,"")&amp;IF($D$14='KL11'!$C$4,'KL11'!E23,"")&amp;IF($D$14='KL12'!$C$4,'KL12'!E23,"")</f>
        <v/>
      </c>
      <c r="AN34" s="33" t="str">
        <f>IF($D$14='KL01'!$C$4,'KL01'!F23,"")&amp;IF($D$14='KL02'!$C$4,'KL02'!F23,"")&amp;IF($D$14='KL03'!$C$4,'KL03'!F23,"")&amp;IF($D$14='KL04'!$C$4,'KL04'!F23,"")&amp;IF($D$14='KL05'!$C$4,'KL05'!F23,"")&amp;IF($D$14='KL06'!$C$4,'KL06'!F23,"")&amp;IF($D$14='KL07'!$C$4,'KL07'!F23,"")&amp;IF($D$14='KL08'!$C$4,'KL08'!F23,"")&amp;IF($D$14='KL09'!$C$4,'KL09'!F23,"")&amp;IF($D$14='KL10'!$C$4,'KL10'!F23,"")&amp;IF($D$14='KL11'!$C$4,'KL11'!F23,"")&amp;IF($D$14='KL12'!$C$4,'KL12'!F23,"")</f>
        <v/>
      </c>
      <c r="AO34" s="33" t="str">
        <f>IF($D$14='KL01'!$C$4,'KL01'!G23,"")&amp;IF($D$14='KL02'!$C$4,'KL02'!G23,"")&amp;IF($D$14='KL03'!$C$4,'KL03'!G23,"")&amp;IF($D$14='KL04'!$C$4,'KL04'!G23,"")&amp;IF($D$14='KL05'!$C$4,'KL05'!G23,"")&amp;IF($D$14='KL06'!$C$4,'KL06'!G23,"")&amp;IF($D$14='KL07'!$C$4,'KL07'!G23,"")&amp;IF($D$14='KL08'!$C$4,'KL08'!G23,"")&amp;IF($D$14='KL09'!$C$4,'KL09'!G23,"")&amp;IF($D$14='KL10'!$C$4,'KL10'!G23,"")&amp;IF($D$14='KL11'!$C$4,'KL11'!G23,"")&amp;IF($D$14='KL12'!$C$4,'KL12'!G23,"")</f>
        <v/>
      </c>
      <c r="AP34" s="33" t="str">
        <f>IF($D$14='KL01'!$C$4,'KL01'!H23,"")&amp;IF($D$14='KL02'!$C$4,'KL02'!H23,"")&amp;IF($D$14='KL03'!$C$4,'KL03'!H23,"")&amp;IF($D$14='KL04'!$C$4,'KL04'!H23,"")&amp;IF($D$14='KL05'!$C$4,'KL05'!H23,"")&amp;IF($D$14='KL06'!$C$4,'KL06'!H23,"")&amp;IF($D$14='KL07'!$C$4,'KL07'!H23,"")&amp;IF($D$14='KL08'!$C$4,'KL08'!H23,"")&amp;IF($D$14='KL09'!$C$4,'KL09'!H23,"")&amp;IF($D$14='KL10'!$C$4,'KL10'!H23,"")&amp;IF($D$14='KL11'!$C$4,'KL11'!H23,"")&amp;IF($D$14='KL12'!$C$4,'KL12'!H23,"")</f>
        <v/>
      </c>
      <c r="AQ34" s="33" t="str">
        <f>IF($D$14='KL01'!$C$4,'KL01'!I23,"")&amp;IF($D$14='KL02'!$C$4,'KL02'!I23,"")&amp;IF($D$14='KL03'!$C$4,'KL03'!I23,"")&amp;IF($D$14='KL04'!$C$4,'KL04'!I23,"")&amp;IF($D$14='KL05'!$C$4,'KL05'!I23,"")&amp;IF($D$14='KL06'!$C$4,'KL06'!I23,"")&amp;IF($D$14='KL07'!$C$4,'KL07'!I23,"")&amp;IF($D$14='KL08'!$C$4,'KL08'!I23,"")&amp;IF($D$14='KL09'!$C$4,'KL09'!I23,"")&amp;IF($D$14='KL10'!$C$4,'KL10'!I23,"")&amp;IF($D$14='KL11'!$C$4,'KL11'!I23,"")&amp;IF($D$14='KL12'!$C$4,'KL12'!I23,"")</f>
        <v/>
      </c>
      <c r="AR34" s="33" t="str">
        <f t="shared" si="15"/>
        <v>-/-</v>
      </c>
      <c r="AS34" s="33" t="str">
        <f t="shared" si="16"/>
        <v>-/-</v>
      </c>
      <c r="AT34" s="33" t="str">
        <f t="shared" si="17"/>
        <v>-/-</v>
      </c>
      <c r="AU34" s="33" t="str">
        <f t="shared" si="18"/>
        <v/>
      </c>
      <c r="AV34" s="33">
        <f t="shared" si="19"/>
        <v>15</v>
      </c>
      <c r="AW34" s="33" t="str">
        <f t="shared" si="13"/>
        <v>Z15</v>
      </c>
      <c r="AX34" s="114">
        <v>15</v>
      </c>
      <c r="AZ34" s="50">
        <f t="shared" si="21"/>
        <v>89</v>
      </c>
      <c r="BA34" s="50">
        <f t="shared" si="21"/>
        <v>80</v>
      </c>
    </row>
    <row r="35" spans="2:53" ht="15" customHeight="1" x14ac:dyDescent="0.25">
      <c r="B35" s="39"/>
      <c r="C35" s="47" t="s">
        <v>18</v>
      </c>
      <c r="D35" s="200"/>
      <c r="E35" s="201"/>
      <c r="F35" s="202"/>
      <c r="G35" s="40"/>
      <c r="I35" s="39"/>
      <c r="J35" s="48"/>
      <c r="K35" s="48"/>
      <c r="L35" s="48"/>
      <c r="M35" s="48"/>
      <c r="N35" s="48"/>
      <c r="O35" s="48"/>
      <c r="P35" s="48"/>
      <c r="Q35" s="40"/>
      <c r="S35" s="33"/>
      <c r="AJ35" s="118" t="str">
        <f t="shared" si="14"/>
        <v>#16#</v>
      </c>
      <c r="AK35" s="33" t="str">
        <f>IF($D$14='KL01'!$C$4,'KL01'!C24,"")&amp;IF($D$14='KL02'!$C$4,'KL02'!C24,"")&amp;IF($D$14='KL03'!$C$4,'KL03'!C24,"")&amp;IF($D$14='KL04'!$C$4,'KL04'!C24,"")&amp;IF($D$14='KL05'!$C$4,'KL05'!C24,"")&amp;IF($D$14='KL06'!$C$4,'KL06'!C24,"")&amp;IF($D$14='KL07'!$C$4,'KL07'!C24,"")&amp;IF($D$14='KL08'!$C$4,'KL08'!C24,"")&amp;IF($D$14='KL09'!$C$4,'KL09'!C24,"")&amp;IF($D$14='KL10'!$C$4,'KL10'!C24,"")&amp;IF($D$14='KL11'!$C$4,'KL11'!C24,"")&amp;IF($D$14='KL12'!$C$4,'KL12'!C24,"")</f>
        <v/>
      </c>
      <c r="AL35" s="33" t="str">
        <f>IF($D$14='KL01'!$C$4,'KL01'!D24,"")&amp;IF($D$14='KL02'!$C$4,'KL02'!D24,"")&amp;IF($D$14='KL03'!$C$4,'KL03'!D24,"")&amp;IF($D$14='KL04'!$C$4,'KL04'!D24,"")&amp;IF($D$14='KL05'!$C$4,'KL05'!D24,"")&amp;IF($D$14='KL06'!$C$4,'KL06'!D24,"")&amp;IF($D$14='KL07'!$C$4,'KL07'!D24,"")&amp;IF($D$14='KL08'!$C$4,'KL08'!D24,"")&amp;IF($D$14='KL09'!$C$4,'KL09'!D24,"")&amp;IF($D$14='KL10'!$C$4,'KL10'!D24,"")&amp;IF($D$14='KL11'!$C$4,'KL11'!D24,"")&amp;IF($D$14='KL12'!$C$4,'KL12'!D24,"")</f>
        <v/>
      </c>
      <c r="AM35" s="33" t="str">
        <f>IF($D$14='KL01'!$C$4,'KL01'!E24,"")&amp;IF($D$14='KL02'!$C$4,'KL02'!E24,"")&amp;IF($D$14='KL03'!$C$4,'KL03'!E24,"")&amp;IF($D$14='KL04'!$C$4,'KL04'!E24,"")&amp;IF($D$14='KL05'!$C$4,'KL05'!E24,"")&amp;IF($D$14='KL06'!$C$4,'KL06'!E24,"")&amp;IF($D$14='KL07'!$C$4,'KL07'!E24,"")&amp;IF($D$14='KL08'!$C$4,'KL08'!E24,"")&amp;IF($D$14='KL09'!$C$4,'KL09'!E24,"")&amp;IF($D$14='KL10'!$C$4,'KL10'!E24,"")&amp;IF($D$14='KL11'!$C$4,'KL11'!E24,"")&amp;IF($D$14='KL12'!$C$4,'KL12'!E24,"")</f>
        <v/>
      </c>
      <c r="AN35" s="33" t="str">
        <f>IF($D$14='KL01'!$C$4,'KL01'!F24,"")&amp;IF($D$14='KL02'!$C$4,'KL02'!F24,"")&amp;IF($D$14='KL03'!$C$4,'KL03'!F24,"")&amp;IF($D$14='KL04'!$C$4,'KL04'!F24,"")&amp;IF($D$14='KL05'!$C$4,'KL05'!F24,"")&amp;IF($D$14='KL06'!$C$4,'KL06'!F24,"")&amp;IF($D$14='KL07'!$C$4,'KL07'!F24,"")&amp;IF($D$14='KL08'!$C$4,'KL08'!F24,"")&amp;IF($D$14='KL09'!$C$4,'KL09'!F24,"")&amp;IF($D$14='KL10'!$C$4,'KL10'!F24,"")&amp;IF($D$14='KL11'!$C$4,'KL11'!F24,"")&amp;IF($D$14='KL12'!$C$4,'KL12'!F24,"")</f>
        <v/>
      </c>
      <c r="AO35" s="33" t="str">
        <f>IF($D$14='KL01'!$C$4,'KL01'!G24,"")&amp;IF($D$14='KL02'!$C$4,'KL02'!G24,"")&amp;IF($D$14='KL03'!$C$4,'KL03'!G24,"")&amp;IF($D$14='KL04'!$C$4,'KL04'!G24,"")&amp;IF($D$14='KL05'!$C$4,'KL05'!G24,"")&amp;IF($D$14='KL06'!$C$4,'KL06'!G24,"")&amp;IF($D$14='KL07'!$C$4,'KL07'!G24,"")&amp;IF($D$14='KL08'!$C$4,'KL08'!G24,"")&amp;IF($D$14='KL09'!$C$4,'KL09'!G24,"")&amp;IF($D$14='KL10'!$C$4,'KL10'!G24,"")&amp;IF($D$14='KL11'!$C$4,'KL11'!G24,"")&amp;IF($D$14='KL12'!$C$4,'KL12'!G24,"")</f>
        <v/>
      </c>
      <c r="AP35" s="33" t="str">
        <f>IF($D$14='KL01'!$C$4,'KL01'!H24,"")&amp;IF($D$14='KL02'!$C$4,'KL02'!H24,"")&amp;IF($D$14='KL03'!$C$4,'KL03'!H24,"")&amp;IF($D$14='KL04'!$C$4,'KL04'!H24,"")&amp;IF($D$14='KL05'!$C$4,'KL05'!H24,"")&amp;IF($D$14='KL06'!$C$4,'KL06'!H24,"")&amp;IF($D$14='KL07'!$C$4,'KL07'!H24,"")&amp;IF($D$14='KL08'!$C$4,'KL08'!H24,"")&amp;IF($D$14='KL09'!$C$4,'KL09'!H24,"")&amp;IF($D$14='KL10'!$C$4,'KL10'!H24,"")&amp;IF($D$14='KL11'!$C$4,'KL11'!H24,"")&amp;IF($D$14='KL12'!$C$4,'KL12'!H24,"")</f>
        <v/>
      </c>
      <c r="AQ35" s="33" t="str">
        <f>IF($D$14='KL01'!$C$4,'KL01'!I24,"")&amp;IF($D$14='KL02'!$C$4,'KL02'!I24,"")&amp;IF($D$14='KL03'!$C$4,'KL03'!I24,"")&amp;IF($D$14='KL04'!$C$4,'KL04'!I24,"")&amp;IF($D$14='KL05'!$C$4,'KL05'!I24,"")&amp;IF($D$14='KL06'!$C$4,'KL06'!I24,"")&amp;IF($D$14='KL07'!$C$4,'KL07'!I24,"")&amp;IF($D$14='KL08'!$C$4,'KL08'!I24,"")&amp;IF($D$14='KL09'!$C$4,'KL09'!I24,"")&amp;IF($D$14='KL10'!$C$4,'KL10'!I24,"")&amp;IF($D$14='KL11'!$C$4,'KL11'!I24,"")&amp;IF($D$14='KL12'!$C$4,'KL12'!I24,"")</f>
        <v/>
      </c>
      <c r="AR35" s="33" t="str">
        <f t="shared" si="15"/>
        <v>-/-</v>
      </c>
      <c r="AS35" s="33" t="str">
        <f t="shared" si="16"/>
        <v>-/-</v>
      </c>
      <c r="AT35" s="33" t="str">
        <f t="shared" si="17"/>
        <v>-/-</v>
      </c>
      <c r="AU35" s="33" t="str">
        <f t="shared" si="18"/>
        <v/>
      </c>
      <c r="AV35" s="33">
        <f t="shared" si="19"/>
        <v>16</v>
      </c>
      <c r="AW35" s="33" t="str">
        <f t="shared" si="13"/>
        <v>Z16</v>
      </c>
      <c r="AX35" s="114">
        <v>16</v>
      </c>
      <c r="AZ35" s="50">
        <f t="shared" si="21"/>
        <v>79</v>
      </c>
      <c r="BA35" s="50">
        <f t="shared" si="21"/>
        <v>65</v>
      </c>
    </row>
    <row r="36" spans="2:53" ht="15" customHeight="1" x14ac:dyDescent="0.25">
      <c r="B36" s="39"/>
      <c r="C36" s="47"/>
      <c r="D36" s="203"/>
      <c r="E36" s="204"/>
      <c r="F36" s="205"/>
      <c r="G36" s="40"/>
      <c r="I36" s="39"/>
      <c r="J36" s="66"/>
      <c r="K36" s="48"/>
      <c r="L36" s="221" t="s">
        <v>65</v>
      </c>
      <c r="M36" s="222"/>
      <c r="N36" s="48"/>
      <c r="O36" s="196" t="s">
        <v>67</v>
      </c>
      <c r="P36" s="196"/>
      <c r="Q36" s="40"/>
      <c r="S36" s="33"/>
      <c r="AJ36" s="118" t="str">
        <f t="shared" si="14"/>
        <v>#17#</v>
      </c>
      <c r="AK36" s="33" t="str">
        <f>IF($D$14='KL01'!$C$4,'KL01'!C25,"")&amp;IF($D$14='KL02'!$C$4,'KL02'!C25,"")&amp;IF($D$14='KL03'!$C$4,'KL03'!C25,"")&amp;IF($D$14='KL04'!$C$4,'KL04'!C25,"")&amp;IF($D$14='KL05'!$C$4,'KL05'!C25,"")&amp;IF($D$14='KL06'!$C$4,'KL06'!C25,"")&amp;IF($D$14='KL07'!$C$4,'KL07'!C25,"")&amp;IF($D$14='KL08'!$C$4,'KL08'!C25,"")&amp;IF($D$14='KL09'!$C$4,'KL09'!C25,"")&amp;IF($D$14='KL10'!$C$4,'KL10'!C25,"")&amp;IF($D$14='KL11'!$C$4,'KL11'!C25,"")&amp;IF($D$14='KL12'!$C$4,'KL12'!C25,"")</f>
        <v/>
      </c>
      <c r="AL36" s="33" t="str">
        <f>IF($D$14='KL01'!$C$4,'KL01'!D25,"")&amp;IF($D$14='KL02'!$C$4,'KL02'!D25,"")&amp;IF($D$14='KL03'!$C$4,'KL03'!D25,"")&amp;IF($D$14='KL04'!$C$4,'KL04'!D25,"")&amp;IF($D$14='KL05'!$C$4,'KL05'!D25,"")&amp;IF($D$14='KL06'!$C$4,'KL06'!D25,"")&amp;IF($D$14='KL07'!$C$4,'KL07'!D25,"")&amp;IF($D$14='KL08'!$C$4,'KL08'!D25,"")&amp;IF($D$14='KL09'!$C$4,'KL09'!D25,"")&amp;IF($D$14='KL10'!$C$4,'KL10'!D25,"")&amp;IF($D$14='KL11'!$C$4,'KL11'!D25,"")&amp;IF($D$14='KL12'!$C$4,'KL12'!D25,"")</f>
        <v/>
      </c>
      <c r="AM36" s="33" t="str">
        <f>IF($D$14='KL01'!$C$4,'KL01'!E25,"")&amp;IF($D$14='KL02'!$C$4,'KL02'!E25,"")&amp;IF($D$14='KL03'!$C$4,'KL03'!E25,"")&amp;IF($D$14='KL04'!$C$4,'KL04'!E25,"")&amp;IF($D$14='KL05'!$C$4,'KL05'!E25,"")&amp;IF($D$14='KL06'!$C$4,'KL06'!E25,"")&amp;IF($D$14='KL07'!$C$4,'KL07'!E25,"")&amp;IF($D$14='KL08'!$C$4,'KL08'!E25,"")&amp;IF($D$14='KL09'!$C$4,'KL09'!E25,"")&amp;IF($D$14='KL10'!$C$4,'KL10'!E25,"")&amp;IF($D$14='KL11'!$C$4,'KL11'!E25,"")&amp;IF($D$14='KL12'!$C$4,'KL12'!E25,"")</f>
        <v/>
      </c>
      <c r="AN36" s="33" t="str">
        <f>IF($D$14='KL01'!$C$4,'KL01'!F25,"")&amp;IF($D$14='KL02'!$C$4,'KL02'!F25,"")&amp;IF($D$14='KL03'!$C$4,'KL03'!F25,"")&amp;IF($D$14='KL04'!$C$4,'KL04'!F25,"")&amp;IF($D$14='KL05'!$C$4,'KL05'!F25,"")&amp;IF($D$14='KL06'!$C$4,'KL06'!F25,"")&amp;IF($D$14='KL07'!$C$4,'KL07'!F25,"")&amp;IF($D$14='KL08'!$C$4,'KL08'!F25,"")&amp;IF($D$14='KL09'!$C$4,'KL09'!F25,"")&amp;IF($D$14='KL10'!$C$4,'KL10'!F25,"")&amp;IF($D$14='KL11'!$C$4,'KL11'!F25,"")&amp;IF($D$14='KL12'!$C$4,'KL12'!F25,"")</f>
        <v/>
      </c>
      <c r="AO36" s="33" t="str">
        <f>IF($D$14='KL01'!$C$4,'KL01'!G25,"")&amp;IF($D$14='KL02'!$C$4,'KL02'!G25,"")&amp;IF($D$14='KL03'!$C$4,'KL03'!G25,"")&amp;IF($D$14='KL04'!$C$4,'KL04'!G25,"")&amp;IF($D$14='KL05'!$C$4,'KL05'!G25,"")&amp;IF($D$14='KL06'!$C$4,'KL06'!G25,"")&amp;IF($D$14='KL07'!$C$4,'KL07'!G25,"")&amp;IF($D$14='KL08'!$C$4,'KL08'!G25,"")&amp;IF($D$14='KL09'!$C$4,'KL09'!G25,"")&amp;IF($D$14='KL10'!$C$4,'KL10'!G25,"")&amp;IF($D$14='KL11'!$C$4,'KL11'!G25,"")&amp;IF($D$14='KL12'!$C$4,'KL12'!G25,"")</f>
        <v/>
      </c>
      <c r="AP36" s="33" t="str">
        <f>IF($D$14='KL01'!$C$4,'KL01'!H25,"")&amp;IF($D$14='KL02'!$C$4,'KL02'!H25,"")&amp;IF($D$14='KL03'!$C$4,'KL03'!H25,"")&amp;IF($D$14='KL04'!$C$4,'KL04'!H25,"")&amp;IF($D$14='KL05'!$C$4,'KL05'!H25,"")&amp;IF($D$14='KL06'!$C$4,'KL06'!H25,"")&amp;IF($D$14='KL07'!$C$4,'KL07'!H25,"")&amp;IF($D$14='KL08'!$C$4,'KL08'!H25,"")&amp;IF($D$14='KL09'!$C$4,'KL09'!H25,"")&amp;IF($D$14='KL10'!$C$4,'KL10'!H25,"")&amp;IF($D$14='KL11'!$C$4,'KL11'!H25,"")&amp;IF($D$14='KL12'!$C$4,'KL12'!H25,"")</f>
        <v/>
      </c>
      <c r="AQ36" s="33" t="str">
        <f>IF($D$14='KL01'!$C$4,'KL01'!I25,"")&amp;IF($D$14='KL02'!$C$4,'KL02'!I25,"")&amp;IF($D$14='KL03'!$C$4,'KL03'!I25,"")&amp;IF($D$14='KL04'!$C$4,'KL04'!I25,"")&amp;IF($D$14='KL05'!$C$4,'KL05'!I25,"")&amp;IF($D$14='KL06'!$C$4,'KL06'!I25,"")&amp;IF($D$14='KL07'!$C$4,'KL07'!I25,"")&amp;IF($D$14='KL08'!$C$4,'KL08'!I25,"")&amp;IF($D$14='KL09'!$C$4,'KL09'!I25,"")&amp;IF($D$14='KL10'!$C$4,'KL10'!I25,"")&amp;IF($D$14='KL11'!$C$4,'KL11'!I25,"")&amp;IF($D$14='KL12'!$C$4,'KL12'!I25,"")</f>
        <v/>
      </c>
      <c r="AR36" s="33" t="str">
        <f t="shared" si="15"/>
        <v>-/-</v>
      </c>
      <c r="AS36" s="33" t="str">
        <f t="shared" si="16"/>
        <v>-/-</v>
      </c>
      <c r="AT36" s="33" t="str">
        <f t="shared" si="17"/>
        <v>-/-</v>
      </c>
      <c r="AU36" s="33" t="str">
        <f t="shared" si="18"/>
        <v/>
      </c>
      <c r="AV36" s="33">
        <f t="shared" si="19"/>
        <v>17</v>
      </c>
      <c r="AW36" s="33" t="str">
        <f t="shared" si="13"/>
        <v>Z17</v>
      </c>
      <c r="AX36" s="114">
        <v>17</v>
      </c>
      <c r="AZ36" s="50">
        <f t="shared" si="21"/>
        <v>64</v>
      </c>
      <c r="BA36" s="50">
        <f t="shared" si="21"/>
        <v>50</v>
      </c>
    </row>
    <row r="37" spans="2:53" x14ac:dyDescent="0.25">
      <c r="B37" s="39"/>
      <c r="C37" s="47"/>
      <c r="D37" s="203"/>
      <c r="E37" s="204"/>
      <c r="F37" s="205"/>
      <c r="G37" s="40"/>
      <c r="I37" s="39"/>
      <c r="J37" s="47" t="s">
        <v>5</v>
      </c>
      <c r="K37" s="48"/>
      <c r="L37" s="170" t="s">
        <v>90</v>
      </c>
      <c r="M37" s="170" t="s">
        <v>91</v>
      </c>
      <c r="N37" s="48"/>
      <c r="O37" s="170" t="s">
        <v>90</v>
      </c>
      <c r="P37" s="170" t="s">
        <v>91</v>
      </c>
      <c r="Q37" s="40"/>
      <c r="S37" s="33"/>
      <c r="AJ37" s="118" t="str">
        <f t="shared" si="14"/>
        <v>#18#</v>
      </c>
      <c r="AK37" s="33" t="str">
        <f>IF($D$14='KL01'!$C$4,'KL01'!C26,"")&amp;IF($D$14='KL02'!$C$4,'KL02'!C26,"")&amp;IF($D$14='KL03'!$C$4,'KL03'!C26,"")&amp;IF($D$14='KL04'!$C$4,'KL04'!C26,"")&amp;IF($D$14='KL05'!$C$4,'KL05'!C26,"")&amp;IF($D$14='KL06'!$C$4,'KL06'!C26,"")&amp;IF($D$14='KL07'!$C$4,'KL07'!C26,"")&amp;IF($D$14='KL08'!$C$4,'KL08'!C26,"")&amp;IF($D$14='KL09'!$C$4,'KL09'!C26,"")&amp;IF($D$14='KL10'!$C$4,'KL10'!C26,"")&amp;IF($D$14='KL11'!$C$4,'KL11'!C26,"")&amp;IF($D$14='KL12'!$C$4,'KL12'!C26,"")</f>
        <v/>
      </c>
      <c r="AL37" s="33" t="str">
        <f>IF($D$14='KL01'!$C$4,'KL01'!D26,"")&amp;IF($D$14='KL02'!$C$4,'KL02'!D26,"")&amp;IF($D$14='KL03'!$C$4,'KL03'!D26,"")&amp;IF($D$14='KL04'!$C$4,'KL04'!D26,"")&amp;IF($D$14='KL05'!$C$4,'KL05'!D26,"")&amp;IF($D$14='KL06'!$C$4,'KL06'!D26,"")&amp;IF($D$14='KL07'!$C$4,'KL07'!D26,"")&amp;IF($D$14='KL08'!$C$4,'KL08'!D26,"")&amp;IF($D$14='KL09'!$C$4,'KL09'!D26,"")&amp;IF($D$14='KL10'!$C$4,'KL10'!D26,"")&amp;IF($D$14='KL11'!$C$4,'KL11'!D26,"")&amp;IF($D$14='KL12'!$C$4,'KL12'!D26,"")</f>
        <v/>
      </c>
      <c r="AM37" s="33" t="str">
        <f>IF($D$14='KL01'!$C$4,'KL01'!E26,"")&amp;IF($D$14='KL02'!$C$4,'KL02'!E26,"")&amp;IF($D$14='KL03'!$C$4,'KL03'!E26,"")&amp;IF($D$14='KL04'!$C$4,'KL04'!E26,"")&amp;IF($D$14='KL05'!$C$4,'KL05'!E26,"")&amp;IF($D$14='KL06'!$C$4,'KL06'!E26,"")&amp;IF($D$14='KL07'!$C$4,'KL07'!E26,"")&amp;IF($D$14='KL08'!$C$4,'KL08'!E26,"")&amp;IF($D$14='KL09'!$C$4,'KL09'!E26,"")&amp;IF($D$14='KL10'!$C$4,'KL10'!E26,"")&amp;IF($D$14='KL11'!$C$4,'KL11'!E26,"")&amp;IF($D$14='KL12'!$C$4,'KL12'!E26,"")</f>
        <v/>
      </c>
      <c r="AN37" s="33" t="str">
        <f>IF($D$14='KL01'!$C$4,'KL01'!F26,"")&amp;IF($D$14='KL02'!$C$4,'KL02'!F26,"")&amp;IF($D$14='KL03'!$C$4,'KL03'!F26,"")&amp;IF($D$14='KL04'!$C$4,'KL04'!F26,"")&amp;IF($D$14='KL05'!$C$4,'KL05'!F26,"")&amp;IF($D$14='KL06'!$C$4,'KL06'!F26,"")&amp;IF($D$14='KL07'!$C$4,'KL07'!F26,"")&amp;IF($D$14='KL08'!$C$4,'KL08'!F26,"")&amp;IF($D$14='KL09'!$C$4,'KL09'!F26,"")&amp;IF($D$14='KL10'!$C$4,'KL10'!F26,"")&amp;IF($D$14='KL11'!$C$4,'KL11'!F26,"")&amp;IF($D$14='KL12'!$C$4,'KL12'!F26,"")</f>
        <v/>
      </c>
      <c r="AO37" s="33" t="str">
        <f>IF($D$14='KL01'!$C$4,'KL01'!G26,"")&amp;IF($D$14='KL02'!$C$4,'KL02'!G26,"")&amp;IF($D$14='KL03'!$C$4,'KL03'!G26,"")&amp;IF($D$14='KL04'!$C$4,'KL04'!G26,"")&amp;IF($D$14='KL05'!$C$4,'KL05'!G26,"")&amp;IF($D$14='KL06'!$C$4,'KL06'!G26,"")&amp;IF($D$14='KL07'!$C$4,'KL07'!G26,"")&amp;IF($D$14='KL08'!$C$4,'KL08'!G26,"")&amp;IF($D$14='KL09'!$C$4,'KL09'!G26,"")&amp;IF($D$14='KL10'!$C$4,'KL10'!G26,"")&amp;IF($D$14='KL11'!$C$4,'KL11'!G26,"")&amp;IF($D$14='KL12'!$C$4,'KL12'!G26,"")</f>
        <v/>
      </c>
      <c r="AP37" s="33" t="str">
        <f>IF($D$14='KL01'!$C$4,'KL01'!H26,"")&amp;IF($D$14='KL02'!$C$4,'KL02'!H26,"")&amp;IF($D$14='KL03'!$C$4,'KL03'!H26,"")&amp;IF($D$14='KL04'!$C$4,'KL04'!H26,"")&amp;IF($D$14='KL05'!$C$4,'KL05'!H26,"")&amp;IF($D$14='KL06'!$C$4,'KL06'!H26,"")&amp;IF($D$14='KL07'!$C$4,'KL07'!H26,"")&amp;IF($D$14='KL08'!$C$4,'KL08'!H26,"")&amp;IF($D$14='KL09'!$C$4,'KL09'!H26,"")&amp;IF($D$14='KL10'!$C$4,'KL10'!H26,"")&amp;IF($D$14='KL11'!$C$4,'KL11'!H26,"")&amp;IF($D$14='KL12'!$C$4,'KL12'!H26,"")</f>
        <v/>
      </c>
      <c r="AQ37" s="33" t="str">
        <f>IF($D$14='KL01'!$C$4,'KL01'!I26,"")&amp;IF($D$14='KL02'!$C$4,'KL02'!I26,"")&amp;IF($D$14='KL03'!$C$4,'KL03'!I26,"")&amp;IF($D$14='KL04'!$C$4,'KL04'!I26,"")&amp;IF($D$14='KL05'!$C$4,'KL05'!I26,"")&amp;IF($D$14='KL06'!$C$4,'KL06'!I26,"")&amp;IF($D$14='KL07'!$C$4,'KL07'!I26,"")&amp;IF($D$14='KL08'!$C$4,'KL08'!I26,"")&amp;IF($D$14='KL09'!$C$4,'KL09'!I26,"")&amp;IF($D$14='KL10'!$C$4,'KL10'!I26,"")&amp;IF($D$14='KL11'!$C$4,'KL11'!I26,"")&amp;IF($D$14='KL12'!$C$4,'KL12'!I26,"")</f>
        <v/>
      </c>
      <c r="AR37" s="33" t="str">
        <f t="shared" si="15"/>
        <v>-/-</v>
      </c>
      <c r="AS37" s="33" t="str">
        <f t="shared" si="16"/>
        <v>-/-</v>
      </c>
      <c r="AT37" s="33" t="str">
        <f t="shared" si="17"/>
        <v>-/-</v>
      </c>
      <c r="AU37" s="33" t="str">
        <f t="shared" si="18"/>
        <v/>
      </c>
      <c r="AV37" s="33">
        <f t="shared" si="19"/>
        <v>18</v>
      </c>
      <c r="AW37" s="33" t="str">
        <f t="shared" si="13"/>
        <v>Z18</v>
      </c>
      <c r="AX37" s="114">
        <v>18</v>
      </c>
      <c r="AZ37" s="50">
        <f t="shared" si="21"/>
        <v>49</v>
      </c>
      <c r="BA37" s="50">
        <f t="shared" si="21"/>
        <v>30</v>
      </c>
    </row>
    <row r="38" spans="2:53" x14ac:dyDescent="0.25">
      <c r="B38" s="39"/>
      <c r="C38" s="47"/>
      <c r="D38" s="203"/>
      <c r="E38" s="204"/>
      <c r="F38" s="205"/>
      <c r="G38" s="40"/>
      <c r="I38" s="39"/>
      <c r="J38" s="47">
        <v>1</v>
      </c>
      <c r="K38" s="48"/>
      <c r="L38" s="122"/>
      <c r="M38" s="124">
        <v>0</v>
      </c>
      <c r="N38" s="48"/>
      <c r="O38" s="124">
        <v>99999.998999999996</v>
      </c>
      <c r="P38" s="122"/>
      <c r="Q38" s="40"/>
      <c r="S38" s="33"/>
      <c r="AJ38" s="118" t="str">
        <f t="shared" si="14"/>
        <v>#19#</v>
      </c>
      <c r="AK38" s="33" t="str">
        <f>IF($D$14='KL01'!$C$4,'KL01'!C27,"")&amp;IF($D$14='KL02'!$C$4,'KL02'!C27,"")&amp;IF($D$14='KL03'!$C$4,'KL03'!C27,"")&amp;IF($D$14='KL04'!$C$4,'KL04'!C27,"")&amp;IF($D$14='KL05'!$C$4,'KL05'!C27,"")&amp;IF($D$14='KL06'!$C$4,'KL06'!C27,"")&amp;IF($D$14='KL07'!$C$4,'KL07'!C27,"")&amp;IF($D$14='KL08'!$C$4,'KL08'!C27,"")&amp;IF($D$14='KL09'!$C$4,'KL09'!C27,"")&amp;IF($D$14='KL10'!$C$4,'KL10'!C27,"")&amp;IF($D$14='KL11'!$C$4,'KL11'!C27,"")&amp;IF($D$14='KL12'!$C$4,'KL12'!C27,"")</f>
        <v/>
      </c>
      <c r="AL38" s="33" t="str">
        <f>IF($D$14='KL01'!$C$4,'KL01'!D27,"")&amp;IF($D$14='KL02'!$C$4,'KL02'!D27,"")&amp;IF($D$14='KL03'!$C$4,'KL03'!D27,"")&amp;IF($D$14='KL04'!$C$4,'KL04'!D27,"")&amp;IF($D$14='KL05'!$C$4,'KL05'!D27,"")&amp;IF($D$14='KL06'!$C$4,'KL06'!D27,"")&amp;IF($D$14='KL07'!$C$4,'KL07'!D27,"")&amp;IF($D$14='KL08'!$C$4,'KL08'!D27,"")&amp;IF($D$14='KL09'!$C$4,'KL09'!D27,"")&amp;IF($D$14='KL10'!$C$4,'KL10'!D27,"")&amp;IF($D$14='KL11'!$C$4,'KL11'!D27,"")&amp;IF($D$14='KL12'!$C$4,'KL12'!D27,"")</f>
        <v/>
      </c>
      <c r="AM38" s="33" t="str">
        <f>IF($D$14='KL01'!$C$4,'KL01'!E27,"")&amp;IF($D$14='KL02'!$C$4,'KL02'!E27,"")&amp;IF($D$14='KL03'!$C$4,'KL03'!E27,"")&amp;IF($D$14='KL04'!$C$4,'KL04'!E27,"")&amp;IF($D$14='KL05'!$C$4,'KL05'!E27,"")&amp;IF($D$14='KL06'!$C$4,'KL06'!E27,"")&amp;IF($D$14='KL07'!$C$4,'KL07'!E27,"")&amp;IF($D$14='KL08'!$C$4,'KL08'!E27,"")&amp;IF($D$14='KL09'!$C$4,'KL09'!E27,"")&amp;IF($D$14='KL10'!$C$4,'KL10'!E27,"")&amp;IF($D$14='KL11'!$C$4,'KL11'!E27,"")&amp;IF($D$14='KL12'!$C$4,'KL12'!E27,"")</f>
        <v/>
      </c>
      <c r="AN38" s="33" t="str">
        <f>IF($D$14='KL01'!$C$4,'KL01'!F27,"")&amp;IF($D$14='KL02'!$C$4,'KL02'!F27,"")&amp;IF($D$14='KL03'!$C$4,'KL03'!F27,"")&amp;IF($D$14='KL04'!$C$4,'KL04'!F27,"")&amp;IF($D$14='KL05'!$C$4,'KL05'!F27,"")&amp;IF($D$14='KL06'!$C$4,'KL06'!F27,"")&amp;IF($D$14='KL07'!$C$4,'KL07'!F27,"")&amp;IF($D$14='KL08'!$C$4,'KL08'!F27,"")&amp;IF($D$14='KL09'!$C$4,'KL09'!F27,"")&amp;IF($D$14='KL10'!$C$4,'KL10'!F27,"")&amp;IF($D$14='KL11'!$C$4,'KL11'!F27,"")&amp;IF($D$14='KL12'!$C$4,'KL12'!F27,"")</f>
        <v/>
      </c>
      <c r="AO38" s="33" t="str">
        <f>IF($D$14='KL01'!$C$4,'KL01'!G27,"")&amp;IF($D$14='KL02'!$C$4,'KL02'!G27,"")&amp;IF($D$14='KL03'!$C$4,'KL03'!G27,"")&amp;IF($D$14='KL04'!$C$4,'KL04'!G27,"")&amp;IF($D$14='KL05'!$C$4,'KL05'!G27,"")&amp;IF($D$14='KL06'!$C$4,'KL06'!G27,"")&amp;IF($D$14='KL07'!$C$4,'KL07'!G27,"")&amp;IF($D$14='KL08'!$C$4,'KL08'!G27,"")&amp;IF($D$14='KL09'!$C$4,'KL09'!G27,"")&amp;IF($D$14='KL10'!$C$4,'KL10'!G27,"")&amp;IF($D$14='KL11'!$C$4,'KL11'!G27,"")&amp;IF($D$14='KL12'!$C$4,'KL12'!G27,"")</f>
        <v/>
      </c>
      <c r="AP38" s="33" t="str">
        <f>IF($D$14='KL01'!$C$4,'KL01'!H27,"")&amp;IF($D$14='KL02'!$C$4,'KL02'!H27,"")&amp;IF($D$14='KL03'!$C$4,'KL03'!H27,"")&amp;IF($D$14='KL04'!$C$4,'KL04'!H27,"")&amp;IF($D$14='KL05'!$C$4,'KL05'!H27,"")&amp;IF($D$14='KL06'!$C$4,'KL06'!H27,"")&amp;IF($D$14='KL07'!$C$4,'KL07'!H27,"")&amp;IF($D$14='KL08'!$C$4,'KL08'!H27,"")&amp;IF($D$14='KL09'!$C$4,'KL09'!H27,"")&amp;IF($D$14='KL10'!$C$4,'KL10'!H27,"")&amp;IF($D$14='KL11'!$C$4,'KL11'!H27,"")&amp;IF($D$14='KL12'!$C$4,'KL12'!H27,"")</f>
        <v/>
      </c>
      <c r="AQ38" s="33" t="str">
        <f>IF($D$14='KL01'!$C$4,'KL01'!I27,"")&amp;IF($D$14='KL02'!$C$4,'KL02'!I27,"")&amp;IF($D$14='KL03'!$C$4,'KL03'!I27,"")&amp;IF($D$14='KL04'!$C$4,'KL04'!I27,"")&amp;IF($D$14='KL05'!$C$4,'KL05'!I27,"")&amp;IF($D$14='KL06'!$C$4,'KL06'!I27,"")&amp;IF($D$14='KL07'!$C$4,'KL07'!I27,"")&amp;IF($D$14='KL08'!$C$4,'KL08'!I27,"")&amp;IF($D$14='KL09'!$C$4,'KL09'!I27,"")&amp;IF($D$14='KL10'!$C$4,'KL10'!I27,"")&amp;IF($D$14='KL11'!$C$4,'KL11'!I27,"")&amp;IF($D$14='KL12'!$C$4,'KL12'!I27,"")</f>
        <v/>
      </c>
      <c r="AR38" s="33" t="str">
        <f t="shared" si="15"/>
        <v>-/-</v>
      </c>
      <c r="AS38" s="33" t="str">
        <f t="shared" si="16"/>
        <v>-/-</v>
      </c>
      <c r="AT38" s="33" t="str">
        <f t="shared" si="17"/>
        <v>-/-</v>
      </c>
      <c r="AU38" s="33" t="str">
        <f t="shared" si="18"/>
        <v/>
      </c>
      <c r="AV38" s="33">
        <f t="shared" si="19"/>
        <v>19</v>
      </c>
      <c r="AW38" s="33" t="str">
        <f t="shared" si="13"/>
        <v>Z19</v>
      </c>
      <c r="AX38" s="114">
        <v>19</v>
      </c>
      <c r="AZ38" s="50">
        <f t="shared" si="21"/>
        <v>29</v>
      </c>
      <c r="BA38" s="50">
        <f t="shared" si="21"/>
        <v>0</v>
      </c>
    </row>
    <row r="39" spans="2:53" x14ac:dyDescent="0.25">
      <c r="B39" s="39"/>
      <c r="C39" s="47"/>
      <c r="D39" s="203"/>
      <c r="E39" s="204"/>
      <c r="F39" s="205"/>
      <c r="G39" s="40"/>
      <c r="I39" s="39"/>
      <c r="J39" s="47">
        <v>2</v>
      </c>
      <c r="K39" s="48"/>
      <c r="L39" s="122"/>
      <c r="M39" s="151">
        <f>L38+IF($E$32="JA",0.5,IF($F$32&lt;0.5,1,IF($F$32&lt;1.5,0.1,IF($F$32&lt;2.5,0.01,0.001))))</f>
        <v>1</v>
      </c>
      <c r="N39" s="48"/>
      <c r="O39" s="150">
        <f>P38-IF($E$32="JA",0.5,IF($F$32&lt;0.5,1,IF($F$32&lt;1.5,0.1,IF($F$32&lt;2.5,0.01,0.001))))</f>
        <v>-1</v>
      </c>
      <c r="P39" s="122"/>
      <c r="Q39" s="40"/>
      <c r="S39" s="33"/>
      <c r="AJ39" s="118" t="str">
        <f t="shared" si="14"/>
        <v>#20#</v>
      </c>
      <c r="AK39" s="33" t="str">
        <f>IF($D$14='KL01'!$C$4,'KL01'!C28,"")&amp;IF($D$14='KL02'!$C$4,'KL02'!C28,"")&amp;IF($D$14='KL03'!$C$4,'KL03'!C28,"")&amp;IF($D$14='KL04'!$C$4,'KL04'!C28,"")&amp;IF($D$14='KL05'!$C$4,'KL05'!C28,"")&amp;IF($D$14='KL06'!$C$4,'KL06'!C28,"")&amp;IF($D$14='KL07'!$C$4,'KL07'!C28,"")&amp;IF($D$14='KL08'!$C$4,'KL08'!C28,"")&amp;IF($D$14='KL09'!$C$4,'KL09'!C28,"")&amp;IF($D$14='KL10'!$C$4,'KL10'!C28,"")&amp;IF($D$14='KL11'!$C$4,'KL11'!C28,"")&amp;IF($D$14='KL12'!$C$4,'KL12'!C28,"")</f>
        <v/>
      </c>
      <c r="AL39" s="33" t="str">
        <f>IF($D$14='KL01'!$C$4,'KL01'!D28,"")&amp;IF($D$14='KL02'!$C$4,'KL02'!D28,"")&amp;IF($D$14='KL03'!$C$4,'KL03'!D28,"")&amp;IF($D$14='KL04'!$C$4,'KL04'!D28,"")&amp;IF($D$14='KL05'!$C$4,'KL05'!D28,"")&amp;IF($D$14='KL06'!$C$4,'KL06'!D28,"")&amp;IF($D$14='KL07'!$C$4,'KL07'!D28,"")&amp;IF($D$14='KL08'!$C$4,'KL08'!D28,"")&amp;IF($D$14='KL09'!$C$4,'KL09'!D28,"")&amp;IF($D$14='KL10'!$C$4,'KL10'!D28,"")&amp;IF($D$14='KL11'!$C$4,'KL11'!D28,"")&amp;IF($D$14='KL12'!$C$4,'KL12'!D28,"")</f>
        <v/>
      </c>
      <c r="AM39" s="33" t="str">
        <f>IF($D$14='KL01'!$C$4,'KL01'!E28,"")&amp;IF($D$14='KL02'!$C$4,'KL02'!E28,"")&amp;IF($D$14='KL03'!$C$4,'KL03'!E28,"")&amp;IF($D$14='KL04'!$C$4,'KL04'!E28,"")&amp;IF($D$14='KL05'!$C$4,'KL05'!E28,"")&amp;IF($D$14='KL06'!$C$4,'KL06'!E28,"")&amp;IF($D$14='KL07'!$C$4,'KL07'!E28,"")&amp;IF($D$14='KL08'!$C$4,'KL08'!E28,"")&amp;IF($D$14='KL09'!$C$4,'KL09'!E28,"")&amp;IF($D$14='KL10'!$C$4,'KL10'!E28,"")&amp;IF($D$14='KL11'!$C$4,'KL11'!E28,"")&amp;IF($D$14='KL12'!$C$4,'KL12'!E28,"")</f>
        <v/>
      </c>
      <c r="AN39" s="33" t="str">
        <f>IF($D$14='KL01'!$C$4,'KL01'!F28,"")&amp;IF($D$14='KL02'!$C$4,'KL02'!F28,"")&amp;IF($D$14='KL03'!$C$4,'KL03'!F28,"")&amp;IF($D$14='KL04'!$C$4,'KL04'!F28,"")&amp;IF($D$14='KL05'!$C$4,'KL05'!F28,"")&amp;IF($D$14='KL06'!$C$4,'KL06'!F28,"")&amp;IF($D$14='KL07'!$C$4,'KL07'!F28,"")&amp;IF($D$14='KL08'!$C$4,'KL08'!F28,"")&amp;IF($D$14='KL09'!$C$4,'KL09'!F28,"")&amp;IF($D$14='KL10'!$C$4,'KL10'!F28,"")&amp;IF($D$14='KL11'!$C$4,'KL11'!F28,"")&amp;IF($D$14='KL12'!$C$4,'KL12'!F28,"")</f>
        <v/>
      </c>
      <c r="AO39" s="33" t="str">
        <f>IF($D$14='KL01'!$C$4,'KL01'!G28,"")&amp;IF($D$14='KL02'!$C$4,'KL02'!G28,"")&amp;IF($D$14='KL03'!$C$4,'KL03'!G28,"")&amp;IF($D$14='KL04'!$C$4,'KL04'!G28,"")&amp;IF($D$14='KL05'!$C$4,'KL05'!G28,"")&amp;IF($D$14='KL06'!$C$4,'KL06'!G28,"")&amp;IF($D$14='KL07'!$C$4,'KL07'!G28,"")&amp;IF($D$14='KL08'!$C$4,'KL08'!G28,"")&amp;IF($D$14='KL09'!$C$4,'KL09'!G28,"")&amp;IF($D$14='KL10'!$C$4,'KL10'!G28,"")&amp;IF($D$14='KL11'!$C$4,'KL11'!G28,"")&amp;IF($D$14='KL12'!$C$4,'KL12'!G28,"")</f>
        <v/>
      </c>
      <c r="AP39" s="33" t="str">
        <f>IF($D$14='KL01'!$C$4,'KL01'!H28,"")&amp;IF($D$14='KL02'!$C$4,'KL02'!H28,"")&amp;IF($D$14='KL03'!$C$4,'KL03'!H28,"")&amp;IF($D$14='KL04'!$C$4,'KL04'!H28,"")&amp;IF($D$14='KL05'!$C$4,'KL05'!H28,"")&amp;IF($D$14='KL06'!$C$4,'KL06'!H28,"")&amp;IF($D$14='KL07'!$C$4,'KL07'!H28,"")&amp;IF($D$14='KL08'!$C$4,'KL08'!H28,"")&amp;IF($D$14='KL09'!$C$4,'KL09'!H28,"")&amp;IF($D$14='KL10'!$C$4,'KL10'!H28,"")&amp;IF($D$14='KL11'!$C$4,'KL11'!H28,"")&amp;IF($D$14='KL12'!$C$4,'KL12'!H28,"")</f>
        <v/>
      </c>
      <c r="AQ39" s="33" t="str">
        <f>IF($D$14='KL01'!$C$4,'KL01'!I28,"")&amp;IF($D$14='KL02'!$C$4,'KL02'!I28,"")&amp;IF($D$14='KL03'!$C$4,'KL03'!I28,"")&amp;IF($D$14='KL04'!$C$4,'KL04'!I28,"")&amp;IF($D$14='KL05'!$C$4,'KL05'!I28,"")&amp;IF($D$14='KL06'!$C$4,'KL06'!I28,"")&amp;IF($D$14='KL07'!$C$4,'KL07'!I28,"")&amp;IF($D$14='KL08'!$C$4,'KL08'!I28,"")&amp;IF($D$14='KL09'!$C$4,'KL09'!I28,"")&amp;IF($D$14='KL10'!$C$4,'KL10'!I28,"")&amp;IF($D$14='KL11'!$C$4,'KL11'!I28,"")&amp;IF($D$14='KL12'!$C$4,'KL12'!I28,"")</f>
        <v/>
      </c>
      <c r="AR39" s="33" t="str">
        <f t="shared" si="15"/>
        <v>-/-</v>
      </c>
      <c r="AS39" s="33" t="str">
        <f t="shared" si="16"/>
        <v>-/-</v>
      </c>
      <c r="AT39" s="33" t="str">
        <f t="shared" si="17"/>
        <v>-/-</v>
      </c>
      <c r="AU39" s="33" t="str">
        <f t="shared" si="18"/>
        <v/>
      </c>
      <c r="AV39" s="33">
        <f t="shared" si="19"/>
        <v>20</v>
      </c>
      <c r="AW39" s="33" t="str">
        <f t="shared" si="13"/>
        <v>Z20</v>
      </c>
      <c r="AX39" s="114">
        <v>20</v>
      </c>
    </row>
    <row r="40" spans="2:53" x14ac:dyDescent="0.25">
      <c r="B40" s="39"/>
      <c r="C40" s="47"/>
      <c r="D40" s="206"/>
      <c r="E40" s="207"/>
      <c r="F40" s="208"/>
      <c r="G40" s="40"/>
      <c r="I40" s="39"/>
      <c r="J40" s="47">
        <v>3</v>
      </c>
      <c r="K40" s="48"/>
      <c r="L40" s="122"/>
      <c r="M40" s="151">
        <f>L39+IF($E$32="JA",0.5,IF($F$32&lt;0.5,1,IF($F$32&lt;1.5,0.1,IF($F$32&lt;2.5,0.01,0.001))))</f>
        <v>1</v>
      </c>
      <c r="N40" s="48"/>
      <c r="O40" s="150">
        <f>P39-IF($E$32="JA",0.5,IF($F$32&lt;0.5,1,IF($F$32&lt;1.5,0.1,IF($F$32&lt;2.5,0.01,0.001))))</f>
        <v>-1</v>
      </c>
      <c r="P40" s="122"/>
      <c r="Q40" s="40"/>
      <c r="S40" s="33"/>
      <c r="AJ40" s="118" t="str">
        <f t="shared" si="14"/>
        <v>#21#</v>
      </c>
      <c r="AK40" s="33" t="str">
        <f>IF($D$14='KL01'!$C$4,'KL01'!C29,"")&amp;IF($D$14='KL02'!$C$4,'KL02'!C29,"")&amp;IF($D$14='KL03'!$C$4,'KL03'!C29,"")&amp;IF($D$14='KL04'!$C$4,'KL04'!C29,"")&amp;IF($D$14='KL05'!$C$4,'KL05'!C29,"")&amp;IF($D$14='KL06'!$C$4,'KL06'!C29,"")&amp;IF($D$14='KL07'!$C$4,'KL07'!C29,"")&amp;IF($D$14='KL08'!$C$4,'KL08'!C29,"")&amp;IF($D$14='KL09'!$C$4,'KL09'!C29,"")&amp;IF($D$14='KL10'!$C$4,'KL10'!C29,"")&amp;IF($D$14='KL11'!$C$4,'KL11'!C29,"")&amp;IF($D$14='KL12'!$C$4,'KL12'!C29,"")</f>
        <v/>
      </c>
      <c r="AL40" s="33" t="str">
        <f>IF($D$14='KL01'!$C$4,'KL01'!D29,"")&amp;IF($D$14='KL02'!$C$4,'KL02'!D29,"")&amp;IF($D$14='KL03'!$C$4,'KL03'!D29,"")&amp;IF($D$14='KL04'!$C$4,'KL04'!D29,"")&amp;IF($D$14='KL05'!$C$4,'KL05'!D29,"")&amp;IF($D$14='KL06'!$C$4,'KL06'!D29,"")&amp;IF($D$14='KL07'!$C$4,'KL07'!D29,"")&amp;IF($D$14='KL08'!$C$4,'KL08'!D29,"")&amp;IF($D$14='KL09'!$C$4,'KL09'!D29,"")&amp;IF($D$14='KL10'!$C$4,'KL10'!D29,"")&amp;IF($D$14='KL11'!$C$4,'KL11'!D29,"")&amp;IF($D$14='KL12'!$C$4,'KL12'!D29,"")</f>
        <v/>
      </c>
      <c r="AM40" s="33" t="str">
        <f>IF($D$14='KL01'!$C$4,'KL01'!E29,"")&amp;IF($D$14='KL02'!$C$4,'KL02'!E29,"")&amp;IF($D$14='KL03'!$C$4,'KL03'!E29,"")&amp;IF($D$14='KL04'!$C$4,'KL04'!E29,"")&amp;IF($D$14='KL05'!$C$4,'KL05'!E29,"")&amp;IF($D$14='KL06'!$C$4,'KL06'!E29,"")&amp;IF($D$14='KL07'!$C$4,'KL07'!E29,"")&amp;IF($D$14='KL08'!$C$4,'KL08'!E29,"")&amp;IF($D$14='KL09'!$C$4,'KL09'!E29,"")&amp;IF($D$14='KL10'!$C$4,'KL10'!E29,"")&amp;IF($D$14='KL11'!$C$4,'KL11'!E29,"")&amp;IF($D$14='KL12'!$C$4,'KL12'!E29,"")</f>
        <v/>
      </c>
      <c r="AN40" s="33" t="str">
        <f>IF($D$14='KL01'!$C$4,'KL01'!F29,"")&amp;IF($D$14='KL02'!$C$4,'KL02'!F29,"")&amp;IF($D$14='KL03'!$C$4,'KL03'!F29,"")&amp;IF($D$14='KL04'!$C$4,'KL04'!F29,"")&amp;IF($D$14='KL05'!$C$4,'KL05'!F29,"")&amp;IF($D$14='KL06'!$C$4,'KL06'!F29,"")&amp;IF($D$14='KL07'!$C$4,'KL07'!F29,"")&amp;IF($D$14='KL08'!$C$4,'KL08'!F29,"")&amp;IF($D$14='KL09'!$C$4,'KL09'!F29,"")&amp;IF($D$14='KL10'!$C$4,'KL10'!F29,"")&amp;IF($D$14='KL11'!$C$4,'KL11'!F29,"")&amp;IF($D$14='KL12'!$C$4,'KL12'!F29,"")</f>
        <v/>
      </c>
      <c r="AO40" s="33" t="str">
        <f>IF($D$14='KL01'!$C$4,'KL01'!G29,"")&amp;IF($D$14='KL02'!$C$4,'KL02'!G29,"")&amp;IF($D$14='KL03'!$C$4,'KL03'!G29,"")&amp;IF($D$14='KL04'!$C$4,'KL04'!G29,"")&amp;IF($D$14='KL05'!$C$4,'KL05'!G29,"")&amp;IF($D$14='KL06'!$C$4,'KL06'!G29,"")&amp;IF($D$14='KL07'!$C$4,'KL07'!G29,"")&amp;IF($D$14='KL08'!$C$4,'KL08'!G29,"")&amp;IF($D$14='KL09'!$C$4,'KL09'!G29,"")&amp;IF($D$14='KL10'!$C$4,'KL10'!G29,"")&amp;IF($D$14='KL11'!$C$4,'KL11'!G29,"")&amp;IF($D$14='KL12'!$C$4,'KL12'!G29,"")</f>
        <v/>
      </c>
      <c r="AP40" s="33" t="str">
        <f>IF($D$14='KL01'!$C$4,'KL01'!H29,"")&amp;IF($D$14='KL02'!$C$4,'KL02'!H29,"")&amp;IF($D$14='KL03'!$C$4,'KL03'!H29,"")&amp;IF($D$14='KL04'!$C$4,'KL04'!H29,"")&amp;IF($D$14='KL05'!$C$4,'KL05'!H29,"")&amp;IF($D$14='KL06'!$C$4,'KL06'!H29,"")&amp;IF($D$14='KL07'!$C$4,'KL07'!H29,"")&amp;IF($D$14='KL08'!$C$4,'KL08'!H29,"")&amp;IF($D$14='KL09'!$C$4,'KL09'!H29,"")&amp;IF($D$14='KL10'!$C$4,'KL10'!H29,"")&amp;IF($D$14='KL11'!$C$4,'KL11'!H29,"")&amp;IF($D$14='KL12'!$C$4,'KL12'!H29,"")</f>
        <v/>
      </c>
      <c r="AQ40" s="33" t="str">
        <f>IF($D$14='KL01'!$C$4,'KL01'!I29,"")&amp;IF($D$14='KL02'!$C$4,'KL02'!I29,"")&amp;IF($D$14='KL03'!$C$4,'KL03'!I29,"")&amp;IF($D$14='KL04'!$C$4,'KL04'!I29,"")&amp;IF($D$14='KL05'!$C$4,'KL05'!I29,"")&amp;IF($D$14='KL06'!$C$4,'KL06'!I29,"")&amp;IF($D$14='KL07'!$C$4,'KL07'!I29,"")&amp;IF($D$14='KL08'!$C$4,'KL08'!I29,"")&amp;IF($D$14='KL09'!$C$4,'KL09'!I29,"")&amp;IF($D$14='KL10'!$C$4,'KL10'!I29,"")&amp;IF($D$14='KL11'!$C$4,'KL11'!I29,"")&amp;IF($D$14='KL12'!$C$4,'KL12'!I29,"")</f>
        <v/>
      </c>
      <c r="AR40" s="33" t="str">
        <f t="shared" si="15"/>
        <v>-/-</v>
      </c>
      <c r="AS40" s="33" t="str">
        <f t="shared" si="16"/>
        <v>-/-</v>
      </c>
      <c r="AT40" s="33" t="str">
        <f t="shared" si="17"/>
        <v>-/-</v>
      </c>
      <c r="AU40" s="33" t="str">
        <f t="shared" si="18"/>
        <v/>
      </c>
      <c r="AV40" s="33">
        <f t="shared" si="19"/>
        <v>21</v>
      </c>
      <c r="AW40" s="33" t="str">
        <f t="shared" si="13"/>
        <v>Z21</v>
      </c>
      <c r="AX40" s="114">
        <v>21</v>
      </c>
      <c r="AZ40" s="175" t="s">
        <v>66</v>
      </c>
      <c r="BA40" s="195"/>
    </row>
    <row r="41" spans="2:53" x14ac:dyDescent="0.25">
      <c r="B41" s="39"/>
      <c r="C41" s="47"/>
      <c r="D41" s="206"/>
      <c r="E41" s="207"/>
      <c r="F41" s="208"/>
      <c r="G41" s="40"/>
      <c r="I41" s="39"/>
      <c r="J41" s="47">
        <v>4</v>
      </c>
      <c r="K41" s="48"/>
      <c r="L41" s="122"/>
      <c r="M41" s="151">
        <f>L40+IF($E$32="JA",0.5,IF($F$32&lt;0.5,1,IF($F$32&lt;1.5,0.1,IF($F$32&lt;2.5,0.01,0.001))))</f>
        <v>1</v>
      </c>
      <c r="N41" s="48"/>
      <c r="O41" s="150">
        <f>P40-IF($E$32="JA",0.5,IF($F$32&lt;0.5,1,IF($F$32&lt;1.5,0.1,IF($F$32&lt;2.5,0.01,0.001))))</f>
        <v>-1</v>
      </c>
      <c r="P41" s="122"/>
      <c r="Q41" s="40"/>
      <c r="S41" s="33"/>
      <c r="AJ41" s="118" t="str">
        <f t="shared" si="14"/>
        <v>#22#</v>
      </c>
      <c r="AK41" s="33" t="str">
        <f>IF($D$14='KL01'!$C$4,'KL01'!C30,"")&amp;IF($D$14='KL02'!$C$4,'KL02'!C30,"")&amp;IF($D$14='KL03'!$C$4,'KL03'!C30,"")&amp;IF($D$14='KL04'!$C$4,'KL04'!C30,"")&amp;IF($D$14='KL05'!$C$4,'KL05'!C30,"")&amp;IF($D$14='KL06'!$C$4,'KL06'!C30,"")&amp;IF($D$14='KL07'!$C$4,'KL07'!C30,"")&amp;IF($D$14='KL08'!$C$4,'KL08'!C30,"")&amp;IF($D$14='KL09'!$C$4,'KL09'!C30,"")&amp;IF($D$14='KL10'!$C$4,'KL10'!C30,"")&amp;IF($D$14='KL11'!$C$4,'KL11'!C30,"")&amp;IF($D$14='KL12'!$C$4,'KL12'!C30,"")</f>
        <v/>
      </c>
      <c r="AL41" s="33" t="str">
        <f>IF($D$14='KL01'!$C$4,'KL01'!D30,"")&amp;IF($D$14='KL02'!$C$4,'KL02'!D30,"")&amp;IF($D$14='KL03'!$C$4,'KL03'!D30,"")&amp;IF($D$14='KL04'!$C$4,'KL04'!D30,"")&amp;IF($D$14='KL05'!$C$4,'KL05'!D30,"")&amp;IF($D$14='KL06'!$C$4,'KL06'!D30,"")&amp;IF($D$14='KL07'!$C$4,'KL07'!D30,"")&amp;IF($D$14='KL08'!$C$4,'KL08'!D30,"")&amp;IF($D$14='KL09'!$C$4,'KL09'!D30,"")&amp;IF($D$14='KL10'!$C$4,'KL10'!D30,"")&amp;IF($D$14='KL11'!$C$4,'KL11'!D30,"")&amp;IF($D$14='KL12'!$C$4,'KL12'!D30,"")</f>
        <v/>
      </c>
      <c r="AM41" s="33" t="str">
        <f>IF($D$14='KL01'!$C$4,'KL01'!E30,"")&amp;IF($D$14='KL02'!$C$4,'KL02'!E30,"")&amp;IF($D$14='KL03'!$C$4,'KL03'!E30,"")&amp;IF($D$14='KL04'!$C$4,'KL04'!E30,"")&amp;IF($D$14='KL05'!$C$4,'KL05'!E30,"")&amp;IF($D$14='KL06'!$C$4,'KL06'!E30,"")&amp;IF($D$14='KL07'!$C$4,'KL07'!E30,"")&amp;IF($D$14='KL08'!$C$4,'KL08'!E30,"")&amp;IF($D$14='KL09'!$C$4,'KL09'!E30,"")&amp;IF($D$14='KL10'!$C$4,'KL10'!E30,"")&amp;IF($D$14='KL11'!$C$4,'KL11'!E30,"")&amp;IF($D$14='KL12'!$C$4,'KL12'!E30,"")</f>
        <v/>
      </c>
      <c r="AN41" s="33" t="str">
        <f>IF($D$14='KL01'!$C$4,'KL01'!F30,"")&amp;IF($D$14='KL02'!$C$4,'KL02'!F30,"")&amp;IF($D$14='KL03'!$C$4,'KL03'!F30,"")&amp;IF($D$14='KL04'!$C$4,'KL04'!F30,"")&amp;IF($D$14='KL05'!$C$4,'KL05'!F30,"")&amp;IF($D$14='KL06'!$C$4,'KL06'!F30,"")&amp;IF($D$14='KL07'!$C$4,'KL07'!F30,"")&amp;IF($D$14='KL08'!$C$4,'KL08'!F30,"")&amp;IF($D$14='KL09'!$C$4,'KL09'!F30,"")&amp;IF($D$14='KL10'!$C$4,'KL10'!F30,"")&amp;IF($D$14='KL11'!$C$4,'KL11'!F30,"")&amp;IF($D$14='KL12'!$C$4,'KL12'!F30,"")</f>
        <v/>
      </c>
      <c r="AO41" s="33" t="str">
        <f>IF($D$14='KL01'!$C$4,'KL01'!G30,"")&amp;IF($D$14='KL02'!$C$4,'KL02'!G30,"")&amp;IF($D$14='KL03'!$C$4,'KL03'!G30,"")&amp;IF($D$14='KL04'!$C$4,'KL04'!G30,"")&amp;IF($D$14='KL05'!$C$4,'KL05'!G30,"")&amp;IF($D$14='KL06'!$C$4,'KL06'!G30,"")&amp;IF($D$14='KL07'!$C$4,'KL07'!G30,"")&amp;IF($D$14='KL08'!$C$4,'KL08'!G30,"")&amp;IF($D$14='KL09'!$C$4,'KL09'!G30,"")&amp;IF($D$14='KL10'!$C$4,'KL10'!G30,"")&amp;IF($D$14='KL11'!$C$4,'KL11'!G30,"")&amp;IF($D$14='KL12'!$C$4,'KL12'!G30,"")</f>
        <v/>
      </c>
      <c r="AP41" s="33" t="str">
        <f>IF($D$14='KL01'!$C$4,'KL01'!H30,"")&amp;IF($D$14='KL02'!$C$4,'KL02'!H30,"")&amp;IF($D$14='KL03'!$C$4,'KL03'!H30,"")&amp;IF($D$14='KL04'!$C$4,'KL04'!H30,"")&amp;IF($D$14='KL05'!$C$4,'KL05'!H30,"")&amp;IF($D$14='KL06'!$C$4,'KL06'!H30,"")&amp;IF($D$14='KL07'!$C$4,'KL07'!H30,"")&amp;IF($D$14='KL08'!$C$4,'KL08'!H30,"")&amp;IF($D$14='KL09'!$C$4,'KL09'!H30,"")&amp;IF($D$14='KL10'!$C$4,'KL10'!H30,"")&amp;IF($D$14='KL11'!$C$4,'KL11'!H30,"")&amp;IF($D$14='KL12'!$C$4,'KL12'!H30,"")</f>
        <v/>
      </c>
      <c r="AQ41" s="33" t="str">
        <f>IF($D$14='KL01'!$C$4,'KL01'!I30,"")&amp;IF($D$14='KL02'!$C$4,'KL02'!I30,"")&amp;IF($D$14='KL03'!$C$4,'KL03'!I30,"")&amp;IF($D$14='KL04'!$C$4,'KL04'!I30,"")&amp;IF($D$14='KL05'!$C$4,'KL05'!I30,"")&amp;IF($D$14='KL06'!$C$4,'KL06'!I30,"")&amp;IF($D$14='KL07'!$C$4,'KL07'!I30,"")&amp;IF($D$14='KL08'!$C$4,'KL08'!I30,"")&amp;IF($D$14='KL09'!$C$4,'KL09'!I30,"")&amp;IF($D$14='KL10'!$C$4,'KL10'!I30,"")&amp;IF($D$14='KL11'!$C$4,'KL11'!I30,"")&amp;IF($D$14='KL12'!$C$4,'KL12'!I30,"")</f>
        <v/>
      </c>
      <c r="AR41" s="33" t="str">
        <f t="shared" si="15"/>
        <v>-/-</v>
      </c>
      <c r="AS41" s="33" t="str">
        <f t="shared" si="16"/>
        <v>-/-</v>
      </c>
      <c r="AT41" s="33" t="str">
        <f t="shared" si="17"/>
        <v>-/-</v>
      </c>
      <c r="AU41" s="33" t="str">
        <f t="shared" si="18"/>
        <v/>
      </c>
      <c r="AV41" s="33">
        <f t="shared" si="19"/>
        <v>22</v>
      </c>
      <c r="AW41" s="33" t="str">
        <f t="shared" si="13"/>
        <v>Z22</v>
      </c>
      <c r="AX41" s="114">
        <v>22</v>
      </c>
      <c r="AZ41" s="170" t="s">
        <v>90</v>
      </c>
      <c r="BA41" s="170" t="s">
        <v>91</v>
      </c>
    </row>
    <row r="42" spans="2:53" x14ac:dyDescent="0.25">
      <c r="B42" s="39"/>
      <c r="C42" s="47"/>
      <c r="D42" s="206"/>
      <c r="E42" s="207"/>
      <c r="F42" s="208"/>
      <c r="G42" s="40"/>
      <c r="I42" s="39"/>
      <c r="J42" s="47">
        <v>5</v>
      </c>
      <c r="K42" s="48"/>
      <c r="L42" s="122"/>
      <c r="M42" s="151">
        <f>L41+IF($E$32="JA",0.5,IF($F$32&lt;0.5,1,IF($F$32&lt;1.5,0.1,IF($F$32&lt;2.5,0.01,0.001))))</f>
        <v>1</v>
      </c>
      <c r="N42" s="48"/>
      <c r="O42" s="150">
        <f>P41-IF($E$32="JA",0.5,IF($F$32&lt;0.5,1,IF($F$32&lt;1.5,0.1,IF($F$32&lt;2.5,0.01,0.001))))</f>
        <v>-1</v>
      </c>
      <c r="P42" s="122"/>
      <c r="Q42" s="40"/>
      <c r="S42" s="33"/>
      <c r="AJ42" s="118" t="str">
        <f t="shared" si="14"/>
        <v>#23#</v>
      </c>
      <c r="AK42" s="33" t="str">
        <f>IF($D$14='KL01'!$C$4,'KL01'!C31,"")&amp;IF($D$14='KL02'!$C$4,'KL02'!C31,"")&amp;IF($D$14='KL03'!$C$4,'KL03'!C31,"")&amp;IF($D$14='KL04'!$C$4,'KL04'!C31,"")&amp;IF($D$14='KL05'!$C$4,'KL05'!C31,"")&amp;IF($D$14='KL06'!$C$4,'KL06'!C31,"")&amp;IF($D$14='KL07'!$C$4,'KL07'!C31,"")&amp;IF($D$14='KL08'!$C$4,'KL08'!C31,"")&amp;IF($D$14='KL09'!$C$4,'KL09'!C31,"")&amp;IF($D$14='KL10'!$C$4,'KL10'!C31,"")&amp;IF($D$14='KL11'!$C$4,'KL11'!C31,"")&amp;IF($D$14='KL12'!$C$4,'KL12'!C31,"")</f>
        <v/>
      </c>
      <c r="AL42" s="33" t="str">
        <f>IF($D$14='KL01'!$C$4,'KL01'!D31,"")&amp;IF($D$14='KL02'!$C$4,'KL02'!D31,"")&amp;IF($D$14='KL03'!$C$4,'KL03'!D31,"")&amp;IF($D$14='KL04'!$C$4,'KL04'!D31,"")&amp;IF($D$14='KL05'!$C$4,'KL05'!D31,"")&amp;IF($D$14='KL06'!$C$4,'KL06'!D31,"")&amp;IF($D$14='KL07'!$C$4,'KL07'!D31,"")&amp;IF($D$14='KL08'!$C$4,'KL08'!D31,"")&amp;IF($D$14='KL09'!$C$4,'KL09'!D31,"")&amp;IF($D$14='KL10'!$C$4,'KL10'!D31,"")&amp;IF($D$14='KL11'!$C$4,'KL11'!D31,"")&amp;IF($D$14='KL12'!$C$4,'KL12'!D31,"")</f>
        <v/>
      </c>
      <c r="AM42" s="33" t="str">
        <f>IF($D$14='KL01'!$C$4,'KL01'!E31,"")&amp;IF($D$14='KL02'!$C$4,'KL02'!E31,"")&amp;IF($D$14='KL03'!$C$4,'KL03'!E31,"")&amp;IF($D$14='KL04'!$C$4,'KL04'!E31,"")&amp;IF($D$14='KL05'!$C$4,'KL05'!E31,"")&amp;IF($D$14='KL06'!$C$4,'KL06'!E31,"")&amp;IF($D$14='KL07'!$C$4,'KL07'!E31,"")&amp;IF($D$14='KL08'!$C$4,'KL08'!E31,"")&amp;IF($D$14='KL09'!$C$4,'KL09'!E31,"")&amp;IF($D$14='KL10'!$C$4,'KL10'!E31,"")&amp;IF($D$14='KL11'!$C$4,'KL11'!E31,"")&amp;IF($D$14='KL12'!$C$4,'KL12'!E31,"")</f>
        <v/>
      </c>
      <c r="AN42" s="33" t="str">
        <f>IF($D$14='KL01'!$C$4,'KL01'!F31,"")&amp;IF($D$14='KL02'!$C$4,'KL02'!F31,"")&amp;IF($D$14='KL03'!$C$4,'KL03'!F31,"")&amp;IF($D$14='KL04'!$C$4,'KL04'!F31,"")&amp;IF($D$14='KL05'!$C$4,'KL05'!F31,"")&amp;IF($D$14='KL06'!$C$4,'KL06'!F31,"")&amp;IF($D$14='KL07'!$C$4,'KL07'!F31,"")&amp;IF($D$14='KL08'!$C$4,'KL08'!F31,"")&amp;IF($D$14='KL09'!$C$4,'KL09'!F31,"")&amp;IF($D$14='KL10'!$C$4,'KL10'!F31,"")&amp;IF($D$14='KL11'!$C$4,'KL11'!F31,"")&amp;IF($D$14='KL12'!$C$4,'KL12'!F31,"")</f>
        <v/>
      </c>
      <c r="AO42" s="33" t="str">
        <f>IF($D$14='KL01'!$C$4,'KL01'!G31,"")&amp;IF($D$14='KL02'!$C$4,'KL02'!G31,"")&amp;IF($D$14='KL03'!$C$4,'KL03'!G31,"")&amp;IF($D$14='KL04'!$C$4,'KL04'!G31,"")&amp;IF($D$14='KL05'!$C$4,'KL05'!G31,"")&amp;IF($D$14='KL06'!$C$4,'KL06'!G31,"")&amp;IF($D$14='KL07'!$C$4,'KL07'!G31,"")&amp;IF($D$14='KL08'!$C$4,'KL08'!G31,"")&amp;IF($D$14='KL09'!$C$4,'KL09'!G31,"")&amp;IF($D$14='KL10'!$C$4,'KL10'!G31,"")&amp;IF($D$14='KL11'!$C$4,'KL11'!G31,"")&amp;IF($D$14='KL12'!$C$4,'KL12'!G31,"")</f>
        <v/>
      </c>
      <c r="AP42" s="33" t="str">
        <f>IF($D$14='KL01'!$C$4,'KL01'!H31,"")&amp;IF($D$14='KL02'!$C$4,'KL02'!H31,"")&amp;IF($D$14='KL03'!$C$4,'KL03'!H31,"")&amp;IF($D$14='KL04'!$C$4,'KL04'!H31,"")&amp;IF($D$14='KL05'!$C$4,'KL05'!H31,"")&amp;IF($D$14='KL06'!$C$4,'KL06'!H31,"")&amp;IF($D$14='KL07'!$C$4,'KL07'!H31,"")&amp;IF($D$14='KL08'!$C$4,'KL08'!H31,"")&amp;IF($D$14='KL09'!$C$4,'KL09'!H31,"")&amp;IF($D$14='KL10'!$C$4,'KL10'!H31,"")&amp;IF($D$14='KL11'!$C$4,'KL11'!H31,"")&amp;IF($D$14='KL12'!$C$4,'KL12'!H31,"")</f>
        <v/>
      </c>
      <c r="AQ42" s="33" t="str">
        <f>IF($D$14='KL01'!$C$4,'KL01'!I31,"")&amp;IF($D$14='KL02'!$C$4,'KL02'!I31,"")&amp;IF($D$14='KL03'!$C$4,'KL03'!I31,"")&amp;IF($D$14='KL04'!$C$4,'KL04'!I31,"")&amp;IF($D$14='KL05'!$C$4,'KL05'!I31,"")&amp;IF($D$14='KL06'!$C$4,'KL06'!I31,"")&amp;IF($D$14='KL07'!$C$4,'KL07'!I31,"")&amp;IF($D$14='KL08'!$C$4,'KL08'!I31,"")&amp;IF($D$14='KL09'!$C$4,'KL09'!I31,"")&amp;IF($D$14='KL10'!$C$4,'KL10'!I31,"")&amp;IF($D$14='KL11'!$C$4,'KL11'!I31,"")&amp;IF($D$14='KL12'!$C$4,'KL12'!I31,"")</f>
        <v/>
      </c>
      <c r="AR42" s="33" t="str">
        <f t="shared" si="15"/>
        <v>-/-</v>
      </c>
      <c r="AS42" s="33" t="str">
        <f t="shared" si="16"/>
        <v>-/-</v>
      </c>
      <c r="AT42" s="33" t="str">
        <f t="shared" si="17"/>
        <v>-/-</v>
      </c>
      <c r="AU42" s="33" t="str">
        <f t="shared" si="18"/>
        <v/>
      </c>
      <c r="AV42" s="33">
        <f t="shared" si="19"/>
        <v>23</v>
      </c>
      <c r="AW42" s="33" t="str">
        <f t="shared" si="13"/>
        <v>Z23</v>
      </c>
      <c r="AX42" s="114">
        <v>23</v>
      </c>
      <c r="AZ42" s="123">
        <f t="shared" ref="AZ42:BA47" si="22">IF($J$16="x",L18,L9)</f>
        <v>1</v>
      </c>
      <c r="BA42" s="123">
        <f t="shared" si="22"/>
        <v>0.9</v>
      </c>
    </row>
    <row r="43" spans="2:53" x14ac:dyDescent="0.25">
      <c r="B43" s="39"/>
      <c r="C43" s="47"/>
      <c r="D43" s="206"/>
      <c r="E43" s="207"/>
      <c r="F43" s="208"/>
      <c r="G43" s="40"/>
      <c r="I43" s="39"/>
      <c r="J43" s="47">
        <v>6</v>
      </c>
      <c r="K43" s="48"/>
      <c r="L43" s="124">
        <v>99999.998999999996</v>
      </c>
      <c r="M43" s="151">
        <f>L42+IF($E$32="JA",0.5,IF($F$32&lt;0.5,1,IF($F$32&lt;1.5,0.1,IF($F$32&lt;2.5,0.01,0.001))))</f>
        <v>1</v>
      </c>
      <c r="N43" s="48"/>
      <c r="O43" s="150">
        <f>P42-IF($E$32="JA",0.5,IF($F$32&lt;0.5,1,IF($F$32&lt;1.5,0.1,IF($F$32&lt;2.5,0.01,0.001))))</f>
        <v>-1</v>
      </c>
      <c r="P43" s="124">
        <v>0</v>
      </c>
      <c r="Q43" s="40"/>
      <c r="S43" s="33"/>
      <c r="AJ43" s="118" t="str">
        <f t="shared" si="14"/>
        <v>#24#</v>
      </c>
      <c r="AK43" s="33" t="str">
        <f>IF($D$14='KL01'!$C$4,'KL01'!C32,"")&amp;IF($D$14='KL02'!$C$4,'KL02'!C32,"")&amp;IF($D$14='KL03'!$C$4,'KL03'!C32,"")&amp;IF($D$14='KL04'!$C$4,'KL04'!C32,"")&amp;IF($D$14='KL05'!$C$4,'KL05'!C32,"")&amp;IF($D$14='KL06'!$C$4,'KL06'!C32,"")&amp;IF($D$14='KL07'!$C$4,'KL07'!C32,"")&amp;IF($D$14='KL08'!$C$4,'KL08'!C32,"")&amp;IF($D$14='KL09'!$C$4,'KL09'!C32,"")&amp;IF($D$14='KL10'!$C$4,'KL10'!C32,"")&amp;IF($D$14='KL11'!$C$4,'KL11'!C32,"")&amp;IF($D$14='KL12'!$C$4,'KL12'!C32,"")</f>
        <v/>
      </c>
      <c r="AL43" s="33" t="str">
        <f>IF($D$14='KL01'!$C$4,'KL01'!D32,"")&amp;IF($D$14='KL02'!$C$4,'KL02'!D32,"")&amp;IF($D$14='KL03'!$C$4,'KL03'!D32,"")&amp;IF($D$14='KL04'!$C$4,'KL04'!D32,"")&amp;IF($D$14='KL05'!$C$4,'KL05'!D32,"")&amp;IF($D$14='KL06'!$C$4,'KL06'!D32,"")&amp;IF($D$14='KL07'!$C$4,'KL07'!D32,"")&amp;IF($D$14='KL08'!$C$4,'KL08'!D32,"")&amp;IF($D$14='KL09'!$C$4,'KL09'!D32,"")&amp;IF($D$14='KL10'!$C$4,'KL10'!D32,"")&amp;IF($D$14='KL11'!$C$4,'KL11'!D32,"")&amp;IF($D$14='KL12'!$C$4,'KL12'!D32,"")</f>
        <v/>
      </c>
      <c r="AM43" s="33" t="str">
        <f>IF($D$14='KL01'!$C$4,'KL01'!E32,"")&amp;IF($D$14='KL02'!$C$4,'KL02'!E32,"")&amp;IF($D$14='KL03'!$C$4,'KL03'!E32,"")&amp;IF($D$14='KL04'!$C$4,'KL04'!E32,"")&amp;IF($D$14='KL05'!$C$4,'KL05'!E32,"")&amp;IF($D$14='KL06'!$C$4,'KL06'!E32,"")&amp;IF($D$14='KL07'!$C$4,'KL07'!E32,"")&amp;IF($D$14='KL08'!$C$4,'KL08'!E32,"")&amp;IF($D$14='KL09'!$C$4,'KL09'!E32,"")&amp;IF($D$14='KL10'!$C$4,'KL10'!E32,"")&amp;IF($D$14='KL11'!$C$4,'KL11'!E32,"")&amp;IF($D$14='KL12'!$C$4,'KL12'!E32,"")</f>
        <v/>
      </c>
      <c r="AN43" s="33" t="str">
        <f>IF($D$14='KL01'!$C$4,'KL01'!F32,"")&amp;IF($D$14='KL02'!$C$4,'KL02'!F32,"")&amp;IF($D$14='KL03'!$C$4,'KL03'!F32,"")&amp;IF($D$14='KL04'!$C$4,'KL04'!F32,"")&amp;IF($D$14='KL05'!$C$4,'KL05'!F32,"")&amp;IF($D$14='KL06'!$C$4,'KL06'!F32,"")&amp;IF($D$14='KL07'!$C$4,'KL07'!F32,"")&amp;IF($D$14='KL08'!$C$4,'KL08'!F32,"")&amp;IF($D$14='KL09'!$C$4,'KL09'!F32,"")&amp;IF($D$14='KL10'!$C$4,'KL10'!F32,"")&amp;IF($D$14='KL11'!$C$4,'KL11'!F32,"")&amp;IF($D$14='KL12'!$C$4,'KL12'!F32,"")</f>
        <v/>
      </c>
      <c r="AO43" s="33" t="str">
        <f>IF($D$14='KL01'!$C$4,'KL01'!G32,"")&amp;IF($D$14='KL02'!$C$4,'KL02'!G32,"")&amp;IF($D$14='KL03'!$C$4,'KL03'!G32,"")&amp;IF($D$14='KL04'!$C$4,'KL04'!G32,"")&amp;IF($D$14='KL05'!$C$4,'KL05'!G32,"")&amp;IF($D$14='KL06'!$C$4,'KL06'!G32,"")&amp;IF($D$14='KL07'!$C$4,'KL07'!G32,"")&amp;IF($D$14='KL08'!$C$4,'KL08'!G32,"")&amp;IF($D$14='KL09'!$C$4,'KL09'!G32,"")&amp;IF($D$14='KL10'!$C$4,'KL10'!G32,"")&amp;IF($D$14='KL11'!$C$4,'KL11'!G32,"")&amp;IF($D$14='KL12'!$C$4,'KL12'!G32,"")</f>
        <v/>
      </c>
      <c r="AP43" s="33" t="str">
        <f>IF($D$14='KL01'!$C$4,'KL01'!H32,"")&amp;IF($D$14='KL02'!$C$4,'KL02'!H32,"")&amp;IF($D$14='KL03'!$C$4,'KL03'!H32,"")&amp;IF($D$14='KL04'!$C$4,'KL04'!H32,"")&amp;IF($D$14='KL05'!$C$4,'KL05'!H32,"")&amp;IF($D$14='KL06'!$C$4,'KL06'!H32,"")&amp;IF($D$14='KL07'!$C$4,'KL07'!H32,"")&amp;IF($D$14='KL08'!$C$4,'KL08'!H32,"")&amp;IF($D$14='KL09'!$C$4,'KL09'!H32,"")&amp;IF($D$14='KL10'!$C$4,'KL10'!H32,"")&amp;IF($D$14='KL11'!$C$4,'KL11'!H32,"")&amp;IF($D$14='KL12'!$C$4,'KL12'!H32,"")</f>
        <v/>
      </c>
      <c r="AQ43" s="33" t="str">
        <f>IF($D$14='KL01'!$C$4,'KL01'!I32,"")&amp;IF($D$14='KL02'!$C$4,'KL02'!I32,"")&amp;IF($D$14='KL03'!$C$4,'KL03'!I32,"")&amp;IF($D$14='KL04'!$C$4,'KL04'!I32,"")&amp;IF($D$14='KL05'!$C$4,'KL05'!I32,"")&amp;IF($D$14='KL06'!$C$4,'KL06'!I32,"")&amp;IF($D$14='KL07'!$C$4,'KL07'!I32,"")&amp;IF($D$14='KL08'!$C$4,'KL08'!I32,"")&amp;IF($D$14='KL09'!$C$4,'KL09'!I32,"")&amp;IF($D$14='KL10'!$C$4,'KL10'!I32,"")&amp;IF($D$14='KL11'!$C$4,'KL11'!I32,"")&amp;IF($D$14='KL12'!$C$4,'KL12'!I32,"")</f>
        <v/>
      </c>
      <c r="AR43" s="33" t="str">
        <f t="shared" si="15"/>
        <v>-/-</v>
      </c>
      <c r="AS43" s="33" t="str">
        <f t="shared" si="16"/>
        <v>-/-</v>
      </c>
      <c r="AT43" s="33" t="str">
        <f t="shared" si="17"/>
        <v>-/-</v>
      </c>
      <c r="AU43" s="33" t="str">
        <f t="shared" si="18"/>
        <v/>
      </c>
      <c r="AV43" s="33">
        <f t="shared" si="19"/>
        <v>24</v>
      </c>
      <c r="AW43" s="33" t="str">
        <f t="shared" si="13"/>
        <v>Z24</v>
      </c>
      <c r="AX43" s="114">
        <v>24</v>
      </c>
      <c r="AZ43" s="123">
        <f t="shared" si="22"/>
        <v>0.89900000000000002</v>
      </c>
      <c r="BA43" s="123">
        <f t="shared" si="22"/>
        <v>0.8</v>
      </c>
    </row>
    <row r="44" spans="2:53" x14ac:dyDescent="0.25">
      <c r="B44" s="39"/>
      <c r="C44" s="47"/>
      <c r="D44" s="206"/>
      <c r="E44" s="207"/>
      <c r="F44" s="208"/>
      <c r="G44" s="40"/>
      <c r="I44" s="39"/>
      <c r="J44" s="48"/>
      <c r="K44" s="48"/>
      <c r="L44" s="48"/>
      <c r="M44" s="48"/>
      <c r="N44" s="48"/>
      <c r="O44" s="48"/>
      <c r="P44" s="48"/>
      <c r="Q44" s="40"/>
      <c r="S44" s="33"/>
      <c r="AJ44" s="118" t="str">
        <f t="shared" si="14"/>
        <v>#25#</v>
      </c>
      <c r="AK44" s="33" t="str">
        <f>IF($D$14='KL01'!$C$4,'KL01'!C33,"")&amp;IF($D$14='KL02'!$C$4,'KL02'!C33,"")&amp;IF($D$14='KL03'!$C$4,'KL03'!C33,"")&amp;IF($D$14='KL04'!$C$4,'KL04'!C33,"")&amp;IF($D$14='KL05'!$C$4,'KL05'!C33,"")&amp;IF($D$14='KL06'!$C$4,'KL06'!C33,"")&amp;IF($D$14='KL07'!$C$4,'KL07'!C33,"")&amp;IF($D$14='KL08'!$C$4,'KL08'!C33,"")&amp;IF($D$14='KL09'!$C$4,'KL09'!C33,"")&amp;IF($D$14='KL10'!$C$4,'KL10'!C33,"")&amp;IF($D$14='KL11'!$C$4,'KL11'!C33,"")&amp;IF($D$14='KL12'!$C$4,'KL12'!C33,"")</f>
        <v/>
      </c>
      <c r="AL44" s="33" t="str">
        <f>IF($D$14='KL01'!$C$4,'KL01'!D33,"")&amp;IF($D$14='KL02'!$C$4,'KL02'!D33,"")&amp;IF($D$14='KL03'!$C$4,'KL03'!D33,"")&amp;IF($D$14='KL04'!$C$4,'KL04'!D33,"")&amp;IF($D$14='KL05'!$C$4,'KL05'!D33,"")&amp;IF($D$14='KL06'!$C$4,'KL06'!D33,"")&amp;IF($D$14='KL07'!$C$4,'KL07'!D33,"")&amp;IF($D$14='KL08'!$C$4,'KL08'!D33,"")&amp;IF($D$14='KL09'!$C$4,'KL09'!D33,"")&amp;IF($D$14='KL10'!$C$4,'KL10'!D33,"")&amp;IF($D$14='KL11'!$C$4,'KL11'!D33,"")&amp;IF($D$14='KL12'!$C$4,'KL12'!D33,"")</f>
        <v/>
      </c>
      <c r="AM44" s="33" t="str">
        <f>IF($D$14='KL01'!$C$4,'KL01'!E33,"")&amp;IF($D$14='KL02'!$C$4,'KL02'!E33,"")&amp;IF($D$14='KL03'!$C$4,'KL03'!E33,"")&amp;IF($D$14='KL04'!$C$4,'KL04'!E33,"")&amp;IF($D$14='KL05'!$C$4,'KL05'!E33,"")&amp;IF($D$14='KL06'!$C$4,'KL06'!E33,"")&amp;IF($D$14='KL07'!$C$4,'KL07'!E33,"")&amp;IF($D$14='KL08'!$C$4,'KL08'!E33,"")&amp;IF($D$14='KL09'!$C$4,'KL09'!E33,"")&amp;IF($D$14='KL10'!$C$4,'KL10'!E33,"")&amp;IF($D$14='KL11'!$C$4,'KL11'!E33,"")&amp;IF($D$14='KL12'!$C$4,'KL12'!E33,"")</f>
        <v/>
      </c>
      <c r="AN44" s="33" t="str">
        <f>IF($D$14='KL01'!$C$4,'KL01'!F33,"")&amp;IF($D$14='KL02'!$C$4,'KL02'!F33,"")&amp;IF($D$14='KL03'!$C$4,'KL03'!F33,"")&amp;IF($D$14='KL04'!$C$4,'KL04'!F33,"")&amp;IF($D$14='KL05'!$C$4,'KL05'!F33,"")&amp;IF($D$14='KL06'!$C$4,'KL06'!F33,"")&amp;IF($D$14='KL07'!$C$4,'KL07'!F33,"")&amp;IF($D$14='KL08'!$C$4,'KL08'!F33,"")&amp;IF($D$14='KL09'!$C$4,'KL09'!F33,"")&amp;IF($D$14='KL10'!$C$4,'KL10'!F33,"")&amp;IF($D$14='KL11'!$C$4,'KL11'!F33,"")&amp;IF($D$14='KL12'!$C$4,'KL12'!F33,"")</f>
        <v/>
      </c>
      <c r="AO44" s="33" t="str">
        <f>IF($D$14='KL01'!$C$4,'KL01'!G33,"")&amp;IF($D$14='KL02'!$C$4,'KL02'!G33,"")&amp;IF($D$14='KL03'!$C$4,'KL03'!G33,"")&amp;IF($D$14='KL04'!$C$4,'KL04'!G33,"")&amp;IF($D$14='KL05'!$C$4,'KL05'!G33,"")&amp;IF($D$14='KL06'!$C$4,'KL06'!G33,"")&amp;IF($D$14='KL07'!$C$4,'KL07'!G33,"")&amp;IF($D$14='KL08'!$C$4,'KL08'!G33,"")&amp;IF($D$14='KL09'!$C$4,'KL09'!G33,"")&amp;IF($D$14='KL10'!$C$4,'KL10'!G33,"")&amp;IF($D$14='KL11'!$C$4,'KL11'!G33,"")&amp;IF($D$14='KL12'!$C$4,'KL12'!G33,"")</f>
        <v/>
      </c>
      <c r="AP44" s="33" t="str">
        <f>IF($D$14='KL01'!$C$4,'KL01'!H33,"")&amp;IF($D$14='KL02'!$C$4,'KL02'!H33,"")&amp;IF($D$14='KL03'!$C$4,'KL03'!H33,"")&amp;IF($D$14='KL04'!$C$4,'KL04'!H33,"")&amp;IF($D$14='KL05'!$C$4,'KL05'!H33,"")&amp;IF($D$14='KL06'!$C$4,'KL06'!H33,"")&amp;IF($D$14='KL07'!$C$4,'KL07'!H33,"")&amp;IF($D$14='KL08'!$C$4,'KL08'!H33,"")&amp;IF($D$14='KL09'!$C$4,'KL09'!H33,"")&amp;IF($D$14='KL10'!$C$4,'KL10'!H33,"")&amp;IF($D$14='KL11'!$C$4,'KL11'!H33,"")&amp;IF($D$14='KL12'!$C$4,'KL12'!H33,"")</f>
        <v/>
      </c>
      <c r="AQ44" s="33" t="str">
        <f>IF($D$14='KL01'!$C$4,'KL01'!I33,"")&amp;IF($D$14='KL02'!$C$4,'KL02'!I33,"")&amp;IF($D$14='KL03'!$C$4,'KL03'!I33,"")&amp;IF($D$14='KL04'!$C$4,'KL04'!I33,"")&amp;IF($D$14='KL05'!$C$4,'KL05'!I33,"")&amp;IF($D$14='KL06'!$C$4,'KL06'!I33,"")&amp;IF($D$14='KL07'!$C$4,'KL07'!I33,"")&amp;IF($D$14='KL08'!$C$4,'KL08'!I33,"")&amp;IF($D$14='KL09'!$C$4,'KL09'!I33,"")&amp;IF($D$14='KL10'!$C$4,'KL10'!I33,"")&amp;IF($D$14='KL11'!$C$4,'KL11'!I33,"")&amp;IF($D$14='KL12'!$C$4,'KL12'!I33,"")</f>
        <v/>
      </c>
      <c r="AR44" s="33" t="str">
        <f t="shared" si="15"/>
        <v>-/-</v>
      </c>
      <c r="AS44" s="33" t="str">
        <f t="shared" si="16"/>
        <v>-/-</v>
      </c>
      <c r="AT44" s="33" t="str">
        <f t="shared" si="17"/>
        <v>-/-</v>
      </c>
      <c r="AU44" s="33" t="str">
        <f t="shared" si="18"/>
        <v/>
      </c>
      <c r="AV44" s="33">
        <f t="shared" si="19"/>
        <v>25</v>
      </c>
      <c r="AW44" s="33" t="str">
        <f t="shared" si="13"/>
        <v>Z25</v>
      </c>
      <c r="AX44" s="114">
        <v>25</v>
      </c>
      <c r="AZ44" s="123">
        <f t="shared" si="22"/>
        <v>0.79900000000000004</v>
      </c>
      <c r="BA44" s="123">
        <f t="shared" si="22"/>
        <v>0.65</v>
      </c>
    </row>
    <row r="45" spans="2:53" x14ac:dyDescent="0.25">
      <c r="B45" s="39"/>
      <c r="C45" s="47"/>
      <c r="D45" s="209"/>
      <c r="E45" s="210"/>
      <c r="F45" s="211"/>
      <c r="G45" s="40"/>
      <c r="I45" s="90"/>
      <c r="J45" s="48"/>
      <c r="K45" s="48"/>
      <c r="L45" s="218" t="s">
        <v>58</v>
      </c>
      <c r="M45" s="219"/>
      <c r="N45" s="219"/>
      <c r="O45" s="219"/>
      <c r="P45" s="220"/>
      <c r="Q45" s="91"/>
      <c r="S45" s="33"/>
      <c r="AJ45" s="119" t="str">
        <f t="shared" si="14"/>
        <v>#26#</v>
      </c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>
        <f t="shared" si="19"/>
        <v>26</v>
      </c>
      <c r="AW45" s="115" t="str">
        <f>AN20&amp;"ZZZZZ"</f>
        <v>ZZZZZ</v>
      </c>
      <c r="AX45" s="116">
        <v>26</v>
      </c>
      <c r="AZ45" s="123">
        <f t="shared" si="22"/>
        <v>0.64900000000000002</v>
      </c>
      <c r="BA45" s="123">
        <f t="shared" si="22"/>
        <v>0.5</v>
      </c>
    </row>
    <row r="46" spans="2:53" ht="18" customHeight="1" thickBot="1" x14ac:dyDescent="0.3">
      <c r="B46" s="43"/>
      <c r="C46" s="49"/>
      <c r="D46" s="87"/>
      <c r="E46" s="87"/>
      <c r="F46" s="87"/>
      <c r="G46" s="45"/>
      <c r="I46" s="39"/>
      <c r="J46" s="48"/>
      <c r="K46" s="48"/>
      <c r="L46" s="48"/>
      <c r="M46" s="48"/>
      <c r="N46" s="48"/>
      <c r="O46" s="48"/>
      <c r="P46" s="48"/>
      <c r="Q46" s="40"/>
      <c r="S46" s="33"/>
      <c r="AZ46" s="123">
        <f t="shared" si="22"/>
        <v>0.499</v>
      </c>
      <c r="BA46" s="123">
        <f t="shared" si="22"/>
        <v>0.3</v>
      </c>
    </row>
    <row r="47" spans="2:53" x14ac:dyDescent="0.25">
      <c r="C47" s="33"/>
      <c r="I47" s="39"/>
      <c r="J47" s="66"/>
      <c r="K47" s="48"/>
      <c r="L47" s="221" t="s">
        <v>21</v>
      </c>
      <c r="M47" s="222"/>
      <c r="N47" s="97"/>
      <c r="O47" s="221" t="s">
        <v>22</v>
      </c>
      <c r="P47" s="222"/>
      <c r="Q47" s="40"/>
      <c r="S47" s="33"/>
      <c r="AZ47" s="123">
        <f t="shared" si="22"/>
        <v>0.29899999999999999</v>
      </c>
      <c r="BA47" s="123">
        <f t="shared" si="22"/>
        <v>0</v>
      </c>
    </row>
    <row r="48" spans="2:53" x14ac:dyDescent="0.25">
      <c r="C48" s="33"/>
      <c r="I48" s="39"/>
      <c r="J48" s="47" t="s">
        <v>5</v>
      </c>
      <c r="K48" s="48"/>
      <c r="L48" s="170" t="s">
        <v>90</v>
      </c>
      <c r="M48" s="170" t="s">
        <v>91</v>
      </c>
      <c r="N48" s="48"/>
      <c r="O48" s="170" t="s">
        <v>90</v>
      </c>
      <c r="P48" s="170" t="s">
        <v>91</v>
      </c>
      <c r="Q48" s="40"/>
      <c r="S48" s="33"/>
    </row>
    <row r="49" spans="3:19" x14ac:dyDescent="0.25">
      <c r="C49" s="33"/>
      <c r="I49" s="39"/>
      <c r="J49" s="47">
        <v>1</v>
      </c>
      <c r="K49" s="48"/>
      <c r="L49" s="122"/>
      <c r="M49" s="124">
        <v>0</v>
      </c>
      <c r="N49" s="97"/>
      <c r="O49" s="122"/>
      <c r="P49" s="124">
        <v>0</v>
      </c>
      <c r="Q49" s="40"/>
      <c r="S49" s="33"/>
    </row>
    <row r="50" spans="3:19" x14ac:dyDescent="0.25">
      <c r="C50" s="33"/>
      <c r="I50" s="39"/>
      <c r="J50" s="47">
        <v>2</v>
      </c>
      <c r="K50" s="48"/>
      <c r="L50" s="122"/>
      <c r="M50" s="151">
        <f>L49+IF($E$32="JA",0.5,IF($F$32&lt;0.5,1,IF($F$32&lt;1.5,0.1,IF($F$32&lt;2.5,0.01,0.001))))</f>
        <v>1</v>
      </c>
      <c r="N50" s="97"/>
      <c r="O50" s="122"/>
      <c r="P50" s="151">
        <f>O49+IF($E$32="JA",0.5,IF($F$32&lt;0.5,1,IF($F$32&lt;1.5,0.1,IF($F$32&lt;2.5,0.01,0.001))))</f>
        <v>1</v>
      </c>
      <c r="Q50" s="40"/>
      <c r="S50" s="33"/>
    </row>
    <row r="51" spans="3:19" x14ac:dyDescent="0.25">
      <c r="C51" s="33"/>
      <c r="I51" s="39"/>
      <c r="J51" s="47">
        <v>3</v>
      </c>
      <c r="K51" s="48"/>
      <c r="L51" s="122"/>
      <c r="M51" s="151">
        <f>L50+IF($E$32="JA",0.5,IF($F$32&lt;0.5,1,IF($F$32&lt;1.5,0.1,IF($F$32&lt;2.5,0.01,0.001))))</f>
        <v>1</v>
      </c>
      <c r="N51" s="97"/>
      <c r="O51" s="122"/>
      <c r="P51" s="151">
        <f>O50+IF($E$32="JA",0.5,IF($F$32&lt;0.5,1,IF($F$32&lt;1.5,0.1,IF($F$32&lt;2.5,0.01,0.001))))</f>
        <v>1</v>
      </c>
      <c r="Q51" s="40"/>
    </row>
    <row r="52" spans="3:19" x14ac:dyDescent="0.25">
      <c r="C52" s="33"/>
      <c r="I52" s="39"/>
      <c r="J52" s="47">
        <v>4</v>
      </c>
      <c r="K52" s="48"/>
      <c r="L52" s="122"/>
      <c r="M52" s="151">
        <f>L51+IF($E$32="JA",0.5,IF($F$32&lt;0.5,1,IF($F$32&lt;1.5,0.1,IF($F$32&lt;2.5,0.01,0.001))))</f>
        <v>1</v>
      </c>
      <c r="N52" s="97"/>
      <c r="O52" s="122"/>
      <c r="P52" s="151">
        <f>O51+IF($E$32="JA",0.5,IF($F$32&lt;0.5,1,IF($F$32&lt;1.5,0.1,IF($F$32&lt;2.5,0.01,0.001))))</f>
        <v>1</v>
      </c>
      <c r="Q52" s="40"/>
    </row>
    <row r="53" spans="3:19" x14ac:dyDescent="0.25">
      <c r="C53" s="33"/>
      <c r="I53" s="39"/>
      <c r="J53" s="47">
        <v>5</v>
      </c>
      <c r="K53" s="48"/>
      <c r="L53" s="122"/>
      <c r="M53" s="151">
        <f>L52+IF($E$32="JA",0.5,IF($F$32&lt;0.5,1,IF($F$32&lt;1.5,0.1,IF($F$32&lt;2.5,0.01,0.001))))</f>
        <v>1</v>
      </c>
      <c r="N53" s="97"/>
      <c r="O53" s="122"/>
      <c r="P53" s="151">
        <f>O52+IF($E$32="JA",0.5,IF($F$32&lt;0.5,1,IF($F$32&lt;1.5,0.1,IF($F$32&lt;2.5,0.01,0.001))))</f>
        <v>1</v>
      </c>
      <c r="Q53" s="40"/>
    </row>
    <row r="54" spans="3:19" x14ac:dyDescent="0.25">
      <c r="C54" s="33"/>
      <c r="I54" s="39"/>
      <c r="J54" s="47">
        <v>6</v>
      </c>
      <c r="K54" s="48"/>
      <c r="L54" s="124">
        <v>99999.998999999996</v>
      </c>
      <c r="M54" s="151">
        <f>L53+IF($E$32="JA",0.5,IF($F$32&lt;0.5,1,IF($F$32&lt;1.5,0.1,IF($F$32&lt;2.5,0.01,0.001))))</f>
        <v>1</v>
      </c>
      <c r="N54" s="97"/>
      <c r="O54" s="124">
        <v>99999</v>
      </c>
      <c r="P54" s="151">
        <f>O53+IF($E$32="JA",0.5,IF($F$32&lt;0.5,1,IF($F$32&lt;1.5,0.1,IF($F$32&lt;2.5,0.01,0.001))))</f>
        <v>1</v>
      </c>
      <c r="Q54" s="40"/>
    </row>
    <row r="55" spans="3:19" x14ac:dyDescent="0.25">
      <c r="C55" s="33"/>
      <c r="I55" s="39"/>
      <c r="J55" s="48"/>
      <c r="K55" s="48"/>
      <c r="L55" s="48"/>
      <c r="M55" s="48"/>
      <c r="N55" s="48"/>
      <c r="O55" s="48"/>
      <c r="P55" s="48"/>
      <c r="Q55" s="40"/>
    </row>
    <row r="56" spans="3:19" ht="15.75" customHeight="1" x14ac:dyDescent="0.25">
      <c r="C56" s="33"/>
      <c r="I56" s="39"/>
      <c r="J56" s="48"/>
      <c r="K56" s="48"/>
      <c r="L56" s="218" t="s">
        <v>78</v>
      </c>
      <c r="M56" s="219"/>
      <c r="N56" s="219"/>
      <c r="O56" s="219"/>
      <c r="P56" s="220"/>
      <c r="Q56" s="91"/>
    </row>
    <row r="57" spans="3:19" x14ac:dyDescent="0.25">
      <c r="C57" s="33"/>
      <c r="I57" s="39"/>
      <c r="J57" s="48"/>
      <c r="K57" s="48"/>
      <c r="L57" s="48"/>
      <c r="M57" s="48"/>
      <c r="N57" s="48"/>
      <c r="O57" s="48"/>
      <c r="P57" s="48"/>
      <c r="Q57" s="40"/>
    </row>
    <row r="58" spans="3:19" x14ac:dyDescent="0.25">
      <c r="C58" s="33"/>
      <c r="I58" s="39"/>
      <c r="J58" s="66"/>
      <c r="K58" s="48"/>
      <c r="L58" s="215"/>
      <c r="M58" s="216"/>
      <c r="N58" s="97"/>
      <c r="O58" s="215"/>
      <c r="P58" s="217"/>
      <c r="Q58" s="40"/>
    </row>
    <row r="59" spans="3:19" x14ac:dyDescent="0.25">
      <c r="C59" s="33"/>
      <c r="I59" s="39"/>
      <c r="J59" s="47" t="s">
        <v>5</v>
      </c>
      <c r="K59" s="48"/>
      <c r="L59" s="170" t="s">
        <v>90</v>
      </c>
      <c r="M59" s="170" t="s">
        <v>91</v>
      </c>
      <c r="N59" s="48"/>
      <c r="O59" s="170" t="s">
        <v>90</v>
      </c>
      <c r="P59" s="170" t="s">
        <v>91</v>
      </c>
      <c r="Q59" s="40"/>
    </row>
    <row r="60" spans="3:19" x14ac:dyDescent="0.25">
      <c r="C60" s="33"/>
      <c r="I60" s="39"/>
      <c r="J60" s="47">
        <v>1</v>
      </c>
      <c r="K60" s="48"/>
      <c r="L60" s="122"/>
      <c r="M60" s="122"/>
      <c r="N60" s="97"/>
      <c r="O60" s="122"/>
      <c r="P60" s="122"/>
      <c r="Q60" s="40"/>
    </row>
    <row r="61" spans="3:19" x14ac:dyDescent="0.25">
      <c r="I61" s="39"/>
      <c r="J61" s="47">
        <v>2</v>
      </c>
      <c r="K61" s="48"/>
      <c r="L61" s="122"/>
      <c r="M61" s="122"/>
      <c r="N61" s="97"/>
      <c r="O61" s="122"/>
      <c r="P61" s="122"/>
      <c r="Q61" s="40"/>
    </row>
    <row r="62" spans="3:19" x14ac:dyDescent="0.25">
      <c r="I62" s="39"/>
      <c r="J62" s="47">
        <v>3</v>
      </c>
      <c r="K62" s="48"/>
      <c r="L62" s="122"/>
      <c r="M62" s="122"/>
      <c r="N62" s="97"/>
      <c r="O62" s="122"/>
      <c r="P62" s="122"/>
      <c r="Q62" s="40"/>
    </row>
    <row r="63" spans="3:19" x14ac:dyDescent="0.25">
      <c r="I63" s="39"/>
      <c r="J63" s="47">
        <v>4</v>
      </c>
      <c r="K63" s="48"/>
      <c r="L63" s="122"/>
      <c r="M63" s="122"/>
      <c r="N63" s="97"/>
      <c r="O63" s="122"/>
      <c r="P63" s="122"/>
      <c r="Q63" s="40"/>
    </row>
    <row r="64" spans="3:19" x14ac:dyDescent="0.25">
      <c r="I64" s="39"/>
      <c r="J64" s="47">
        <v>5</v>
      </c>
      <c r="K64" s="48"/>
      <c r="L64" s="122"/>
      <c r="M64" s="122"/>
      <c r="N64" s="97"/>
      <c r="O64" s="122"/>
      <c r="P64" s="122"/>
      <c r="Q64" s="40"/>
    </row>
    <row r="65" spans="9:91" x14ac:dyDescent="0.25">
      <c r="I65" s="39"/>
      <c r="J65" s="47">
        <v>6</v>
      </c>
      <c r="K65" s="48"/>
      <c r="L65" s="122"/>
      <c r="M65" s="122"/>
      <c r="N65" s="97"/>
      <c r="O65" s="122"/>
      <c r="P65" s="122"/>
      <c r="Q65" s="40"/>
    </row>
    <row r="66" spans="9:91" ht="16.5" thickBot="1" x14ac:dyDescent="0.3">
      <c r="I66" s="43"/>
      <c r="J66" s="44"/>
      <c r="K66" s="44"/>
      <c r="L66" s="44"/>
      <c r="M66" s="44"/>
      <c r="N66" s="44"/>
      <c r="O66" s="44"/>
      <c r="P66" s="44"/>
      <c r="Q66" s="45"/>
    </row>
    <row r="68" spans="9:91" ht="15" customHeight="1" thickBot="1" x14ac:dyDescent="0.3">
      <c r="BQ68" s="234">
        <f>Druckausgabe_A4!C3</f>
        <v>0</v>
      </c>
      <c r="BR68" s="235"/>
      <c r="BS68" s="235"/>
      <c r="BT68" s="235"/>
      <c r="BU68" s="235"/>
      <c r="BV68" s="235"/>
      <c r="BW68" s="235"/>
      <c r="BX68" s="235"/>
      <c r="BY68" s="235"/>
      <c r="BZ68" s="235"/>
      <c r="CA68" s="235"/>
      <c r="CB68" s="235"/>
      <c r="CC68" s="235"/>
      <c r="CD68" s="235"/>
      <c r="CE68" s="235"/>
      <c r="CF68" s="235"/>
      <c r="CG68" s="235"/>
      <c r="CH68" s="240" t="str">
        <f>Druckausgabe_A4!T3</f>
        <v>Schuljahr: 2011/2012</v>
      </c>
      <c r="CI68" s="240"/>
      <c r="CJ68" s="240"/>
      <c r="CK68" s="240"/>
      <c r="CL68" s="240"/>
      <c r="CM68" s="240"/>
    </row>
    <row r="69" spans="9:91" ht="15" customHeight="1" x14ac:dyDescent="0.25">
      <c r="BQ69" s="56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</row>
    <row r="70" spans="9:91" ht="30" customHeight="1" x14ac:dyDescent="0.25">
      <c r="BQ70" s="227" t="str">
        <f>Druckausgabe_A4!C5</f>
        <v xml:space="preserve">  im Fach </v>
      </c>
      <c r="BR70" s="228"/>
      <c r="BS70" s="228"/>
      <c r="BT70" s="228"/>
      <c r="BU70" s="228"/>
      <c r="BV70" s="228"/>
      <c r="BW70" s="228"/>
      <c r="BX70" s="228"/>
      <c r="BY70" s="228"/>
      <c r="BZ70" s="228"/>
      <c r="CA70" s="228"/>
      <c r="CB70" s="228"/>
      <c r="CC70" s="228"/>
      <c r="CD70" s="228"/>
      <c r="CE70" s="228"/>
      <c r="CF70" s="228"/>
      <c r="CG70" s="228"/>
      <c r="CH70" s="228"/>
      <c r="CI70" s="228"/>
      <c r="CJ70" s="228"/>
      <c r="CK70" s="228"/>
      <c r="CL70" s="228"/>
      <c r="CM70" s="228"/>
    </row>
    <row r="71" spans="9:91" ht="15" customHeight="1" x14ac:dyDescent="0.25">
      <c r="BQ71" s="28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</row>
    <row r="72" spans="9:91" ht="15" customHeight="1" x14ac:dyDescent="0.25"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</row>
    <row r="73" spans="9:91" ht="15" customHeight="1" x14ac:dyDescent="0.25">
      <c r="BQ73" s="231" t="s">
        <v>13</v>
      </c>
      <c r="BR73" s="231"/>
      <c r="BS73" s="231"/>
      <c r="BT73" s="231"/>
      <c r="BU73" s="231"/>
      <c r="BV73" s="232">
        <f>Druckausgabe_A4!H8</f>
        <v>0</v>
      </c>
      <c r="BW73" s="233"/>
      <c r="BX73" s="233"/>
      <c r="BY73" s="233"/>
      <c r="BZ73" s="238" t="s">
        <v>10</v>
      </c>
      <c r="CA73" s="239"/>
      <c r="CB73" s="239"/>
      <c r="CC73" s="229">
        <f>Druckausgabe_A4!O8</f>
        <v>0</v>
      </c>
      <c r="CD73" s="230"/>
      <c r="CE73" s="230"/>
      <c r="CF73" s="230"/>
      <c r="CG73" s="230"/>
      <c r="CH73" s="230"/>
      <c r="CI73" s="238" t="s">
        <v>3</v>
      </c>
      <c r="CJ73" s="238"/>
      <c r="CK73" s="238"/>
      <c r="CL73" s="224">
        <f>Druckausgabe_A4!X8</f>
        <v>0</v>
      </c>
      <c r="CM73" s="224"/>
    </row>
    <row r="74" spans="9:91" ht="15" customHeight="1" x14ac:dyDescent="0.25">
      <c r="BQ74" s="30"/>
      <c r="BR74" s="31"/>
      <c r="BS74" s="31"/>
      <c r="BT74" s="31"/>
      <c r="BU74" s="31"/>
      <c r="BV74" s="18"/>
      <c r="BW74" s="19"/>
      <c r="BX74" s="19"/>
      <c r="BY74" s="19"/>
      <c r="BZ74" s="17"/>
      <c r="CA74" s="31"/>
      <c r="CB74" s="31"/>
      <c r="CC74" s="20"/>
      <c r="CD74" s="19"/>
      <c r="CE74" s="19"/>
      <c r="CF74" s="19"/>
      <c r="CG74" s="19"/>
      <c r="CH74" s="19"/>
      <c r="CI74" s="17"/>
      <c r="CJ74" s="17"/>
      <c r="CK74" s="17"/>
      <c r="CL74" s="21"/>
      <c r="CM74" s="19"/>
    </row>
    <row r="75" spans="9:91" ht="15" customHeight="1" thickBot="1" x14ac:dyDescent="0.3">
      <c r="BQ75" s="241" t="s">
        <v>12</v>
      </c>
      <c r="BR75" s="241"/>
      <c r="BS75" s="241"/>
      <c r="BT75" s="2"/>
      <c r="BU75" s="2"/>
      <c r="BV75" s="3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2"/>
      <c r="CM75" s="2"/>
    </row>
    <row r="76" spans="9:91" ht="15" customHeight="1" x14ac:dyDescent="0.25">
      <c r="BQ76" s="6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23"/>
      <c r="CM76" s="24"/>
    </row>
    <row r="77" spans="9:91" ht="15" customHeight="1" x14ac:dyDescent="0.25">
      <c r="BQ77" s="8"/>
      <c r="BR77" s="242">
        <f>Druckausgabe_A4!D12</f>
        <v>0</v>
      </c>
      <c r="BS77" s="242"/>
      <c r="BT77" s="242"/>
      <c r="BU77" s="242"/>
      <c r="BV77" s="242"/>
      <c r="BW77" s="242"/>
      <c r="BX77" s="242"/>
      <c r="BY77" s="242"/>
      <c r="BZ77" s="242"/>
      <c r="CA77" s="242"/>
      <c r="CB77" s="242"/>
      <c r="CC77" s="242"/>
      <c r="CD77" s="242"/>
      <c r="CE77" s="242"/>
      <c r="CF77" s="242"/>
      <c r="CG77" s="242"/>
      <c r="CH77" s="242"/>
      <c r="CI77" s="242"/>
      <c r="CJ77" s="242"/>
      <c r="CK77" s="242"/>
      <c r="CL77" s="242"/>
      <c r="CM77" s="26"/>
    </row>
    <row r="78" spans="9:91" ht="15" customHeight="1" thickBot="1" x14ac:dyDescent="0.3">
      <c r="BQ78" s="9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27"/>
      <c r="CM78" s="11"/>
    </row>
    <row r="79" spans="9:91" ht="15" customHeight="1" thickBot="1" x14ac:dyDescent="0.3"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4"/>
      <c r="CM79" s="4"/>
    </row>
    <row r="80" spans="9:91" ht="15" customHeight="1" x14ac:dyDescent="0.25">
      <c r="BQ80" s="14" t="s">
        <v>2</v>
      </c>
      <c r="BR80" s="243" t="s">
        <v>14</v>
      </c>
      <c r="BS80" s="244"/>
      <c r="BT80" s="244"/>
      <c r="BU80" s="244"/>
      <c r="BV80" s="244"/>
      <c r="BW80" s="244"/>
      <c r="BX80" s="245">
        <f>Druckausgabe_A4!J15</f>
        <v>0</v>
      </c>
      <c r="BY80" s="246"/>
      <c r="BZ80" s="247"/>
      <c r="CA80" s="243" t="s">
        <v>5</v>
      </c>
      <c r="CB80" s="248"/>
      <c r="CC80" s="12"/>
      <c r="CD80" s="249" t="s">
        <v>9</v>
      </c>
      <c r="CE80" s="250"/>
      <c r="CF80" s="250"/>
      <c r="CG80" s="253" t="str">
        <f>Druckausgabe_A4!S15</f>
        <v>-/-</v>
      </c>
      <c r="CH80" s="253"/>
      <c r="CI80" s="254"/>
      <c r="CJ80" s="236" t="s">
        <v>15</v>
      </c>
      <c r="CK80" s="237"/>
      <c r="CL80" s="237"/>
      <c r="CM80" s="237"/>
    </row>
    <row r="81" spans="69:91" ht="15" customHeight="1" thickBot="1" x14ac:dyDescent="0.3">
      <c r="BQ81" s="15" t="str">
        <f>Druckausgabe_A4!C16</f>
        <v>1.</v>
      </c>
      <c r="BR81" s="257" t="str">
        <f>Druckausgabe_A4!D16</f>
        <v/>
      </c>
      <c r="BS81" s="257"/>
      <c r="BT81" s="257"/>
      <c r="BU81" s="257"/>
      <c r="BV81" s="257"/>
      <c r="BW81" s="257"/>
      <c r="BX81" s="258" t="str">
        <f>Druckausgabe_A4!J16</f>
        <v/>
      </c>
      <c r="BY81" s="258"/>
      <c r="BZ81" s="258"/>
      <c r="CA81" s="259" t="str">
        <f>Druckausgabe_A4!M16</f>
        <v/>
      </c>
      <c r="CB81" s="260"/>
      <c r="CC81" s="4"/>
      <c r="CD81" s="251"/>
      <c r="CE81" s="252"/>
      <c r="CF81" s="252"/>
      <c r="CG81" s="255"/>
      <c r="CH81" s="255"/>
      <c r="CI81" s="256"/>
      <c r="CJ81"/>
      <c r="CK81" s="223" t="str">
        <f>Druckausgabe_A4!W16</f>
        <v xml:space="preserve"> min</v>
      </c>
      <c r="CL81" s="223"/>
      <c r="CM81" s="223"/>
    </row>
    <row r="82" spans="69:91" ht="15" customHeight="1" x14ac:dyDescent="0.25">
      <c r="BQ82" s="15" t="str">
        <f>Druckausgabe_A4!C17</f>
        <v/>
      </c>
      <c r="BR82" s="257" t="str">
        <f>Druckausgabe_A4!D17</f>
        <v/>
      </c>
      <c r="BS82" s="257"/>
      <c r="BT82" s="257"/>
      <c r="BU82" s="257"/>
      <c r="BV82" s="257"/>
      <c r="BW82" s="257"/>
      <c r="BX82" s="258" t="str">
        <f>Druckausgabe_A4!J17</f>
        <v/>
      </c>
      <c r="BY82" s="258"/>
      <c r="BZ82" s="258"/>
      <c r="CA82" s="259" t="str">
        <f>Druckausgabe_A4!M17</f>
        <v/>
      </c>
      <c r="CB82" s="260"/>
      <c r="CC82" s="4"/>
      <c r="CD82" s="85"/>
      <c r="CE82" s="85"/>
      <c r="CF82" s="85"/>
      <c r="CG82" s="86"/>
      <c r="CH82" s="86"/>
      <c r="CI82" s="86"/>
      <c r="CJ82"/>
      <c r="CK82" s="70"/>
      <c r="CL82" s="70"/>
      <c r="CM82" s="70"/>
    </row>
    <row r="83" spans="69:91" ht="15" customHeight="1" thickBot="1" x14ac:dyDescent="0.3">
      <c r="BQ83" s="15" t="str">
        <f>Druckausgabe_A4!C18</f>
        <v/>
      </c>
      <c r="BR83" s="257" t="str">
        <f>Druckausgabe_A4!D18</f>
        <v/>
      </c>
      <c r="BS83" s="257"/>
      <c r="BT83" s="257"/>
      <c r="BU83" s="257"/>
      <c r="BV83" s="257"/>
      <c r="BW83" s="257"/>
      <c r="BX83" s="258" t="str">
        <f>Druckausgabe_A4!J18</f>
        <v/>
      </c>
      <c r="BY83" s="258"/>
      <c r="BZ83" s="258"/>
      <c r="CA83" s="259" t="str">
        <f>Druckausgabe_A4!M18</f>
        <v/>
      </c>
      <c r="CB83" s="260"/>
      <c r="CC83" s="4"/>
      <c r="CD83"/>
      <c r="CE83"/>
      <c r="CF83"/>
      <c r="CG83"/>
      <c r="CH83"/>
      <c r="CI83"/>
      <c r="CJ83"/>
      <c r="CK83"/>
      <c r="CL83"/>
      <c r="CM83"/>
    </row>
    <row r="84" spans="69:91" ht="15" customHeight="1" x14ac:dyDescent="0.25">
      <c r="BQ84" s="15" t="str">
        <f>Druckausgabe_A4!C19</f>
        <v/>
      </c>
      <c r="BR84" s="257" t="str">
        <f>Druckausgabe_A4!D19</f>
        <v/>
      </c>
      <c r="BS84" s="257"/>
      <c r="BT84" s="257"/>
      <c r="BU84" s="257"/>
      <c r="BV84" s="257"/>
      <c r="BW84" s="257"/>
      <c r="BX84" s="258" t="str">
        <f>Druckausgabe_A4!J19</f>
        <v/>
      </c>
      <c r="BY84" s="258"/>
      <c r="BZ84" s="258"/>
      <c r="CA84" s="259" t="str">
        <f>Druckausgabe_A4!M19</f>
        <v/>
      </c>
      <c r="CB84" s="260"/>
      <c r="CC84" s="4"/>
      <c r="CD84" s="263" t="s">
        <v>5</v>
      </c>
      <c r="CE84" s="243"/>
      <c r="CF84" s="243">
        <f>Druckausgabe_A4!R19</f>
        <v>0</v>
      </c>
      <c r="CG84" s="243"/>
      <c r="CH84" s="243"/>
      <c r="CI84" s="243"/>
      <c r="CJ84" s="243"/>
      <c r="CK84" s="243" t="s">
        <v>16</v>
      </c>
      <c r="CL84" s="243"/>
      <c r="CM84" s="248"/>
    </row>
    <row r="85" spans="69:91" ht="15" customHeight="1" x14ac:dyDescent="0.25">
      <c r="BQ85" s="15" t="str">
        <f>Druckausgabe_A4!C20</f>
        <v/>
      </c>
      <c r="BR85" s="257" t="str">
        <f>Druckausgabe_A4!D20</f>
        <v/>
      </c>
      <c r="BS85" s="257"/>
      <c r="BT85" s="257"/>
      <c r="BU85" s="257"/>
      <c r="BV85" s="257"/>
      <c r="BW85" s="257"/>
      <c r="BX85" s="258" t="str">
        <f>Druckausgabe_A4!J20</f>
        <v/>
      </c>
      <c r="BY85" s="258"/>
      <c r="BZ85" s="258"/>
      <c r="CA85" s="259" t="str">
        <f>Druckausgabe_A4!M20</f>
        <v/>
      </c>
      <c r="CB85" s="260"/>
      <c r="CC85" s="4"/>
      <c r="CD85" s="267">
        <v>1</v>
      </c>
      <c r="CE85" s="268"/>
      <c r="CF85" s="264" t="e">
        <f>Druckausgabe_A4!R20</f>
        <v>#N/A</v>
      </c>
      <c r="CG85" s="265"/>
      <c r="CH85" s="141" t="s">
        <v>17</v>
      </c>
      <c r="CI85" s="265" t="e">
        <f>Druckausgabe_A4!U20</f>
        <v>#N/A</v>
      </c>
      <c r="CJ85" s="266"/>
      <c r="CK85" s="142">
        <f>Druckausgabe_A4!W20</f>
        <v>0</v>
      </c>
      <c r="CL85" s="261" t="str">
        <f>Druckausgabe_A4!X20</f>
        <v>-/-</v>
      </c>
      <c r="CM85" s="262"/>
    </row>
    <row r="86" spans="69:91" ht="15" customHeight="1" x14ac:dyDescent="0.25">
      <c r="BQ86" s="15" t="str">
        <f>Druckausgabe_A4!C21</f>
        <v/>
      </c>
      <c r="BR86" s="257" t="str">
        <f>Druckausgabe_A4!D21</f>
        <v/>
      </c>
      <c r="BS86" s="257"/>
      <c r="BT86" s="257"/>
      <c r="BU86" s="257"/>
      <c r="BV86" s="257"/>
      <c r="BW86" s="257"/>
      <c r="BX86" s="258" t="str">
        <f>Druckausgabe_A4!J21</f>
        <v/>
      </c>
      <c r="BY86" s="258"/>
      <c r="BZ86" s="258"/>
      <c r="CA86" s="259" t="str">
        <f>Druckausgabe_A4!M21</f>
        <v/>
      </c>
      <c r="CB86" s="260"/>
      <c r="CC86" s="4"/>
      <c r="CD86" s="267">
        <v>2</v>
      </c>
      <c r="CE86" s="268"/>
      <c r="CF86" s="264" t="e">
        <f>Druckausgabe_A4!R21</f>
        <v>#N/A</v>
      </c>
      <c r="CG86" s="265"/>
      <c r="CH86" s="141" t="s">
        <v>17</v>
      </c>
      <c r="CI86" s="265" t="e">
        <f>Druckausgabe_A4!U21</f>
        <v>#N/A</v>
      </c>
      <c r="CJ86" s="266"/>
      <c r="CK86" s="142">
        <f>Druckausgabe_A4!W21</f>
        <v>0</v>
      </c>
      <c r="CL86" s="261" t="str">
        <f>Druckausgabe_A4!X21</f>
        <v>-/-</v>
      </c>
      <c r="CM86" s="262"/>
    </row>
    <row r="87" spans="69:91" ht="15" customHeight="1" x14ac:dyDescent="0.25">
      <c r="BQ87" s="15" t="str">
        <f>Druckausgabe_A4!C22</f>
        <v/>
      </c>
      <c r="BR87" s="257" t="str">
        <f>Druckausgabe_A4!D22</f>
        <v/>
      </c>
      <c r="BS87" s="257"/>
      <c r="BT87" s="257"/>
      <c r="BU87" s="257"/>
      <c r="BV87" s="257"/>
      <c r="BW87" s="257"/>
      <c r="BX87" s="258" t="str">
        <f>Druckausgabe_A4!J22</f>
        <v/>
      </c>
      <c r="BY87" s="258"/>
      <c r="BZ87" s="258"/>
      <c r="CA87" s="259" t="str">
        <f>Druckausgabe_A4!M22</f>
        <v/>
      </c>
      <c r="CB87" s="260"/>
      <c r="CC87" s="4"/>
      <c r="CD87" s="267">
        <v>3</v>
      </c>
      <c r="CE87" s="268"/>
      <c r="CF87" s="264" t="e">
        <f>Druckausgabe_A4!R22</f>
        <v>#N/A</v>
      </c>
      <c r="CG87" s="265"/>
      <c r="CH87" s="141" t="s">
        <v>17</v>
      </c>
      <c r="CI87" s="265" t="e">
        <f>Druckausgabe_A4!U22</f>
        <v>#N/A</v>
      </c>
      <c r="CJ87" s="266"/>
      <c r="CK87" s="142">
        <f>Druckausgabe_A4!W22</f>
        <v>0</v>
      </c>
      <c r="CL87" s="261" t="str">
        <f>Druckausgabe_A4!X22</f>
        <v>-/-</v>
      </c>
      <c r="CM87" s="262"/>
    </row>
    <row r="88" spans="69:91" ht="15" customHeight="1" x14ac:dyDescent="0.25">
      <c r="BQ88" s="15" t="str">
        <f>Druckausgabe_A4!C23</f>
        <v/>
      </c>
      <c r="BR88" s="257" t="str">
        <f>Druckausgabe_A4!D23</f>
        <v/>
      </c>
      <c r="BS88" s="257"/>
      <c r="BT88" s="257"/>
      <c r="BU88" s="257"/>
      <c r="BV88" s="257"/>
      <c r="BW88" s="257"/>
      <c r="BX88" s="258" t="str">
        <f>Druckausgabe_A4!J23</f>
        <v/>
      </c>
      <c r="BY88" s="258"/>
      <c r="BZ88" s="258"/>
      <c r="CA88" s="259" t="str">
        <f>Druckausgabe_A4!M23</f>
        <v/>
      </c>
      <c r="CB88" s="260"/>
      <c r="CC88" s="4"/>
      <c r="CD88" s="267">
        <v>4</v>
      </c>
      <c r="CE88" s="268"/>
      <c r="CF88" s="264" t="e">
        <f>Druckausgabe_A4!R23</f>
        <v>#N/A</v>
      </c>
      <c r="CG88" s="265"/>
      <c r="CH88" s="141" t="s">
        <v>17</v>
      </c>
      <c r="CI88" s="265" t="e">
        <f>Druckausgabe_A4!U23</f>
        <v>#N/A</v>
      </c>
      <c r="CJ88" s="266"/>
      <c r="CK88" s="142">
        <f>Druckausgabe_A4!W23</f>
        <v>0</v>
      </c>
      <c r="CL88" s="261" t="str">
        <f>Druckausgabe_A4!X23</f>
        <v>-/-</v>
      </c>
      <c r="CM88" s="262"/>
    </row>
    <row r="89" spans="69:91" ht="15" customHeight="1" x14ac:dyDescent="0.25">
      <c r="BQ89" s="15" t="str">
        <f>Druckausgabe_A4!C24</f>
        <v/>
      </c>
      <c r="BR89" s="257" t="str">
        <f>Druckausgabe_A4!D24</f>
        <v/>
      </c>
      <c r="BS89" s="257"/>
      <c r="BT89" s="257"/>
      <c r="BU89" s="257"/>
      <c r="BV89" s="257"/>
      <c r="BW89" s="257"/>
      <c r="BX89" s="258" t="str">
        <f>Druckausgabe_A4!J24</f>
        <v/>
      </c>
      <c r="BY89" s="258"/>
      <c r="BZ89" s="258"/>
      <c r="CA89" s="259" t="str">
        <f>Druckausgabe_A4!M24</f>
        <v/>
      </c>
      <c r="CB89" s="260"/>
      <c r="CC89" s="4"/>
      <c r="CD89" s="267">
        <v>5</v>
      </c>
      <c r="CE89" s="268"/>
      <c r="CF89" s="264" t="e">
        <f>Druckausgabe_A4!R24</f>
        <v>#N/A</v>
      </c>
      <c r="CG89" s="265"/>
      <c r="CH89" s="141" t="s">
        <v>17</v>
      </c>
      <c r="CI89" s="265" t="e">
        <f>Druckausgabe_A4!U24</f>
        <v>#N/A</v>
      </c>
      <c r="CJ89" s="266"/>
      <c r="CK89" s="142">
        <f>Druckausgabe_A4!W24</f>
        <v>0</v>
      </c>
      <c r="CL89" s="261" t="str">
        <f>Druckausgabe_A4!X24</f>
        <v>-/-</v>
      </c>
      <c r="CM89" s="262"/>
    </row>
    <row r="90" spans="69:91" ht="15" customHeight="1" x14ac:dyDescent="0.25">
      <c r="BQ90" s="15" t="str">
        <f>Druckausgabe_A4!C25</f>
        <v/>
      </c>
      <c r="BR90" s="257" t="str">
        <f>Druckausgabe_A4!D25</f>
        <v/>
      </c>
      <c r="BS90" s="257"/>
      <c r="BT90" s="257"/>
      <c r="BU90" s="257"/>
      <c r="BV90" s="257"/>
      <c r="BW90" s="257"/>
      <c r="BX90" s="258" t="str">
        <f>Druckausgabe_A4!J25</f>
        <v/>
      </c>
      <c r="BY90" s="258"/>
      <c r="BZ90" s="258"/>
      <c r="CA90" s="259" t="str">
        <f>Druckausgabe_A4!M25</f>
        <v/>
      </c>
      <c r="CB90" s="260"/>
      <c r="CC90" s="4"/>
      <c r="CD90" s="267">
        <v>6</v>
      </c>
      <c r="CE90" s="268"/>
      <c r="CF90" s="264" t="e">
        <f>Druckausgabe_A4!R25</f>
        <v>#N/A</v>
      </c>
      <c r="CG90" s="265"/>
      <c r="CH90" s="141" t="s">
        <v>17</v>
      </c>
      <c r="CI90" s="265" t="e">
        <f>Druckausgabe_A4!U25</f>
        <v>#N/A</v>
      </c>
      <c r="CJ90" s="266"/>
      <c r="CK90" s="142">
        <f>Druckausgabe_A4!W25</f>
        <v>0</v>
      </c>
      <c r="CL90" s="261" t="str">
        <f>Druckausgabe_A4!X25</f>
        <v>-/-</v>
      </c>
      <c r="CM90" s="262"/>
    </row>
    <row r="91" spans="69:91" ht="15" customHeight="1" thickBot="1" x14ac:dyDescent="0.3">
      <c r="BQ91" s="15" t="str">
        <f>Druckausgabe_A4!C26</f>
        <v/>
      </c>
      <c r="BR91" s="257" t="str">
        <f>Druckausgabe_A4!D26</f>
        <v/>
      </c>
      <c r="BS91" s="257"/>
      <c r="BT91" s="257"/>
      <c r="BU91" s="257"/>
      <c r="BV91" s="257"/>
      <c r="BW91" s="257"/>
      <c r="BX91" s="258" t="str">
        <f>Druckausgabe_A4!J26</f>
        <v/>
      </c>
      <c r="BY91" s="258"/>
      <c r="BZ91" s="258"/>
      <c r="CA91" s="259" t="str">
        <f>Druckausgabe_A4!M26</f>
        <v/>
      </c>
      <c r="CB91" s="260"/>
      <c r="CC91" s="4"/>
      <c r="CD91" s="143"/>
      <c r="CE91" s="144"/>
      <c r="CF91" s="269" t="s">
        <v>81</v>
      </c>
      <c r="CG91" s="270"/>
      <c r="CH91" s="270"/>
      <c r="CI91" s="270"/>
      <c r="CJ91" s="270"/>
      <c r="CK91" s="144">
        <f>Druckausgabe_A4!W26</f>
        <v>0</v>
      </c>
      <c r="CL91" s="271"/>
      <c r="CM91" s="272"/>
    </row>
    <row r="92" spans="69:91" ht="15" customHeight="1" x14ac:dyDescent="0.25">
      <c r="BQ92" s="15" t="str">
        <f>Druckausgabe_A4!C27</f>
        <v/>
      </c>
      <c r="BR92" s="257" t="str">
        <f>Druckausgabe_A4!D27</f>
        <v/>
      </c>
      <c r="BS92" s="257"/>
      <c r="BT92" s="257"/>
      <c r="BU92" s="257"/>
      <c r="BV92" s="257"/>
      <c r="BW92" s="257"/>
      <c r="BX92" s="258" t="str">
        <f>Druckausgabe_A4!J27</f>
        <v/>
      </c>
      <c r="BY92" s="258"/>
      <c r="BZ92" s="258"/>
      <c r="CA92" s="259" t="str">
        <f>Druckausgabe_A4!M27</f>
        <v/>
      </c>
      <c r="CB92" s="260"/>
      <c r="CC92" s="4"/>
      <c r="CD92" s="1"/>
      <c r="CE92" s="1"/>
      <c r="CF92" s="1"/>
      <c r="CG92" s="1"/>
      <c r="CH92" s="1"/>
      <c r="CI92" s="1"/>
      <c r="CJ92" s="1"/>
      <c r="CK92" s="1"/>
      <c r="CL92" s="1"/>
      <c r="CM92" s="1"/>
    </row>
    <row r="93" spans="69:91" ht="15" customHeight="1" x14ac:dyDescent="0.25">
      <c r="BQ93" s="15" t="str">
        <f>Druckausgabe_A4!C28</f>
        <v/>
      </c>
      <c r="BR93" s="257" t="str">
        <f>Druckausgabe_A4!D28</f>
        <v/>
      </c>
      <c r="BS93" s="257"/>
      <c r="BT93" s="257"/>
      <c r="BU93" s="257"/>
      <c r="BV93" s="257"/>
      <c r="BW93" s="257"/>
      <c r="BX93" s="258" t="str">
        <f>Druckausgabe_A4!J28</f>
        <v/>
      </c>
      <c r="BY93" s="258"/>
      <c r="BZ93" s="258"/>
      <c r="CA93" s="259" t="str">
        <f>Druckausgabe_A4!M28</f>
        <v/>
      </c>
      <c r="CB93" s="260"/>
      <c r="CC93" s="4"/>
      <c r="CD93" s="1"/>
      <c r="CE93" s="1"/>
      <c r="CF93" s="1"/>
      <c r="CG93" s="1"/>
      <c r="CH93" s="1"/>
      <c r="CI93" s="1"/>
      <c r="CJ93" s="1"/>
      <c r="CK93" s="1"/>
      <c r="CL93" s="1"/>
      <c r="CM93" s="1"/>
    </row>
    <row r="94" spans="69:91" ht="15" customHeight="1" x14ac:dyDescent="0.25">
      <c r="BQ94" s="15" t="str">
        <f>Druckausgabe_A4!C29</f>
        <v/>
      </c>
      <c r="BR94" s="257" t="str">
        <f>Druckausgabe_A4!D29</f>
        <v/>
      </c>
      <c r="BS94" s="257"/>
      <c r="BT94" s="257"/>
      <c r="BU94" s="257"/>
      <c r="BV94" s="257"/>
      <c r="BW94" s="257"/>
      <c r="BX94" s="258" t="str">
        <f>Druckausgabe_A4!J29</f>
        <v/>
      </c>
      <c r="BY94" s="258"/>
      <c r="BZ94" s="258"/>
      <c r="CA94" s="259" t="str">
        <f>Druckausgabe_A4!M29</f>
        <v/>
      </c>
      <c r="CB94" s="260"/>
      <c r="CC94" s="4"/>
      <c r="CD94" s="1"/>
      <c r="CE94" s="4"/>
      <c r="CF94" s="13"/>
      <c r="CG94" s="13"/>
      <c r="CH94" s="13"/>
      <c r="CI94" s="13"/>
      <c r="CJ94" s="13"/>
      <c r="CK94" s="13"/>
      <c r="CL94" s="13"/>
      <c r="CM94" s="2"/>
    </row>
    <row r="95" spans="69:91" ht="15" customHeight="1" x14ac:dyDescent="0.25">
      <c r="BQ95" s="15" t="str">
        <f>Druckausgabe_A4!C30</f>
        <v/>
      </c>
      <c r="BR95" s="257" t="str">
        <f>Druckausgabe_A4!D30</f>
        <v/>
      </c>
      <c r="BS95" s="257"/>
      <c r="BT95" s="257"/>
      <c r="BU95" s="257"/>
      <c r="BV95" s="257"/>
      <c r="BW95" s="257"/>
      <c r="BX95" s="258" t="str">
        <f>Druckausgabe_A4!J30</f>
        <v/>
      </c>
      <c r="BY95" s="258"/>
      <c r="BZ95" s="258"/>
      <c r="CA95" s="259" t="str">
        <f>Druckausgabe_A4!M30</f>
        <v/>
      </c>
      <c r="CB95" s="260"/>
      <c r="CC95" s="4"/>
      <c r="CD95" s="1"/>
      <c r="CE95" s="4"/>
      <c r="CF95" s="13"/>
      <c r="CG95" s="13"/>
      <c r="CH95" s="13"/>
      <c r="CI95" s="13"/>
      <c r="CJ95" s="13"/>
      <c r="CK95" s="13"/>
      <c r="CL95" s="13"/>
      <c r="CM95" s="2"/>
    </row>
    <row r="96" spans="69:91" ht="15" customHeight="1" x14ac:dyDescent="0.25">
      <c r="BQ96" s="15" t="str">
        <f>Druckausgabe_A4!C31</f>
        <v/>
      </c>
      <c r="BR96" s="257" t="str">
        <f>Druckausgabe_A4!D31</f>
        <v/>
      </c>
      <c r="BS96" s="257"/>
      <c r="BT96" s="257"/>
      <c r="BU96" s="257"/>
      <c r="BV96" s="257"/>
      <c r="BW96" s="257"/>
      <c r="BX96" s="258" t="str">
        <f>Druckausgabe_A4!J31</f>
        <v/>
      </c>
      <c r="BY96" s="258"/>
      <c r="BZ96" s="258"/>
      <c r="CA96" s="259" t="str">
        <f>Druckausgabe_A4!M31</f>
        <v/>
      </c>
      <c r="CB96" s="260"/>
      <c r="CC96" s="4"/>
      <c r="CD96" s="1"/>
      <c r="CE96" s="4"/>
      <c r="CF96" s="13"/>
      <c r="CG96" s="13"/>
      <c r="CH96" s="13"/>
      <c r="CI96" s="13"/>
      <c r="CJ96" s="13"/>
      <c r="CK96" s="13"/>
      <c r="CL96" s="13"/>
      <c r="CM96" s="2"/>
    </row>
    <row r="97" spans="69:91" ht="15" customHeight="1" x14ac:dyDescent="0.25">
      <c r="BQ97" s="15" t="str">
        <f>Druckausgabe_A4!C32</f>
        <v/>
      </c>
      <c r="BR97" s="257" t="str">
        <f>Druckausgabe_A4!D32</f>
        <v/>
      </c>
      <c r="BS97" s="257"/>
      <c r="BT97" s="257"/>
      <c r="BU97" s="257"/>
      <c r="BV97" s="257"/>
      <c r="BW97" s="257"/>
      <c r="BX97" s="258" t="str">
        <f>Druckausgabe_A4!J32</f>
        <v/>
      </c>
      <c r="BY97" s="258"/>
      <c r="BZ97" s="258"/>
      <c r="CA97" s="259" t="str">
        <f>Druckausgabe_A4!M32</f>
        <v/>
      </c>
      <c r="CB97" s="260"/>
      <c r="CC97" s="4"/>
      <c r="CD97" s="1"/>
      <c r="CE97" s="4"/>
      <c r="CF97" s="13"/>
      <c r="CG97" s="13"/>
      <c r="CH97" s="13"/>
      <c r="CI97" s="13"/>
      <c r="CJ97" s="13"/>
      <c r="CK97" s="13"/>
      <c r="CL97" s="13"/>
      <c r="CM97" s="2"/>
    </row>
    <row r="98" spans="69:91" ht="15" customHeight="1" x14ac:dyDescent="0.25">
      <c r="BQ98" s="15" t="str">
        <f>Druckausgabe_A4!C33</f>
        <v/>
      </c>
      <c r="BR98" s="257" t="str">
        <f>Druckausgabe_A4!D33</f>
        <v/>
      </c>
      <c r="BS98" s="257"/>
      <c r="BT98" s="257"/>
      <c r="BU98" s="257"/>
      <c r="BV98" s="257"/>
      <c r="BW98" s="257"/>
      <c r="BX98" s="258" t="str">
        <f>Druckausgabe_A4!J33</f>
        <v/>
      </c>
      <c r="BY98" s="258"/>
      <c r="BZ98" s="258"/>
      <c r="CA98" s="259" t="str">
        <f>Druckausgabe_A4!M33</f>
        <v/>
      </c>
      <c r="CB98" s="260"/>
      <c r="CC98" s="4"/>
      <c r="CD98" s="1"/>
      <c r="CE98" s="4"/>
      <c r="CF98" s="13"/>
      <c r="CG98" s="13"/>
      <c r="CH98" s="13"/>
      <c r="CI98" s="13"/>
      <c r="CJ98" s="13"/>
      <c r="CK98" s="13"/>
      <c r="CL98" s="13"/>
      <c r="CM98" s="2"/>
    </row>
    <row r="99" spans="69:91" ht="15" customHeight="1" x14ac:dyDescent="0.25">
      <c r="BQ99" s="15" t="str">
        <f>Druckausgabe_A4!C34</f>
        <v/>
      </c>
      <c r="BR99" s="257" t="str">
        <f>Druckausgabe_A4!D34</f>
        <v/>
      </c>
      <c r="BS99" s="257"/>
      <c r="BT99" s="257"/>
      <c r="BU99" s="257"/>
      <c r="BV99" s="257"/>
      <c r="BW99" s="257"/>
      <c r="BX99" s="258" t="str">
        <f>Druckausgabe_A4!J34</f>
        <v/>
      </c>
      <c r="BY99" s="258"/>
      <c r="BZ99" s="258"/>
      <c r="CA99" s="259" t="str">
        <f>Druckausgabe_A4!M34</f>
        <v/>
      </c>
      <c r="CB99" s="260"/>
      <c r="CC99" s="4"/>
      <c r="CD99" s="1"/>
      <c r="CE99" s="4"/>
      <c r="CF99" s="13"/>
      <c r="CG99" s="13"/>
      <c r="CH99" s="13"/>
      <c r="CI99" s="13"/>
      <c r="CJ99" s="13"/>
      <c r="CK99" s="13"/>
      <c r="CL99" s="13"/>
      <c r="CM99" s="2"/>
    </row>
    <row r="100" spans="69:91" ht="15" customHeight="1" x14ac:dyDescent="0.25">
      <c r="BQ100" s="15" t="str">
        <f>Druckausgabe_A4!C35</f>
        <v/>
      </c>
      <c r="BR100" s="257" t="str">
        <f>Druckausgabe_A4!D35</f>
        <v/>
      </c>
      <c r="BS100" s="257"/>
      <c r="BT100" s="257"/>
      <c r="BU100" s="257"/>
      <c r="BV100" s="257"/>
      <c r="BW100" s="257"/>
      <c r="BX100" s="258" t="str">
        <f>Druckausgabe_A4!J35</f>
        <v/>
      </c>
      <c r="BY100" s="258"/>
      <c r="BZ100" s="258"/>
      <c r="CA100" s="259" t="str">
        <f>Druckausgabe_A4!M35</f>
        <v/>
      </c>
      <c r="CB100" s="260"/>
      <c r="CC100" s="4"/>
      <c r="CD100" s="1"/>
      <c r="CE100" s="4"/>
      <c r="CF100" s="13"/>
      <c r="CG100" s="13"/>
      <c r="CH100" s="13"/>
      <c r="CI100" s="13"/>
      <c r="CJ100" s="13"/>
      <c r="CK100" s="13"/>
      <c r="CL100" s="13"/>
      <c r="CM100" s="2"/>
    </row>
    <row r="101" spans="69:91" ht="15" customHeight="1" x14ac:dyDescent="0.25">
      <c r="BQ101" s="15" t="str">
        <f>Druckausgabe_A4!C36</f>
        <v/>
      </c>
      <c r="BR101" s="257" t="str">
        <f>Druckausgabe_A4!D36</f>
        <v/>
      </c>
      <c r="BS101" s="257"/>
      <c r="BT101" s="257"/>
      <c r="BU101" s="257"/>
      <c r="BV101" s="257"/>
      <c r="BW101" s="257"/>
      <c r="BX101" s="258" t="str">
        <f>Druckausgabe_A4!J36</f>
        <v/>
      </c>
      <c r="BY101" s="258"/>
      <c r="BZ101" s="258"/>
      <c r="CA101" s="259" t="str">
        <f>Druckausgabe_A4!M36</f>
        <v/>
      </c>
      <c r="CB101" s="260"/>
      <c r="CC101" s="4"/>
      <c r="CD101" s="1"/>
      <c r="CE101" s="4"/>
      <c r="CF101" s="13"/>
      <c r="CG101" s="13"/>
      <c r="CH101" s="13"/>
      <c r="CI101" s="13"/>
      <c r="CJ101" s="13"/>
      <c r="CK101" s="13"/>
      <c r="CL101" s="13"/>
      <c r="CM101" s="2"/>
    </row>
    <row r="102" spans="69:91" ht="15" customHeight="1" x14ac:dyDescent="0.25">
      <c r="BQ102" s="15" t="str">
        <f>Druckausgabe_A4!C37</f>
        <v/>
      </c>
      <c r="BR102" s="257" t="str">
        <f>Druckausgabe_A4!D37</f>
        <v/>
      </c>
      <c r="BS102" s="257"/>
      <c r="BT102" s="257"/>
      <c r="BU102" s="257"/>
      <c r="BV102" s="257"/>
      <c r="BW102" s="257"/>
      <c r="BX102" s="258" t="str">
        <f>Druckausgabe_A4!J37</f>
        <v/>
      </c>
      <c r="BY102" s="258"/>
      <c r="BZ102" s="258"/>
      <c r="CA102" s="259" t="str">
        <f>Druckausgabe_A4!M37</f>
        <v/>
      </c>
      <c r="CB102" s="260"/>
      <c r="CC102" s="4"/>
      <c r="CD102" s="1"/>
      <c r="CE102" s="4"/>
      <c r="CF102" s="13"/>
      <c r="CG102" s="13"/>
      <c r="CH102" s="13"/>
      <c r="CI102" s="13"/>
      <c r="CJ102" s="13"/>
      <c r="CK102" s="13"/>
      <c r="CL102" s="13"/>
      <c r="CM102" s="2"/>
    </row>
    <row r="103" spans="69:91" ht="15" customHeight="1" x14ac:dyDescent="0.25">
      <c r="BQ103" s="15" t="str">
        <f>Druckausgabe_A4!C38</f>
        <v/>
      </c>
      <c r="BR103" s="257" t="str">
        <f>Druckausgabe_A4!D38</f>
        <v/>
      </c>
      <c r="BS103" s="257"/>
      <c r="BT103" s="257"/>
      <c r="BU103" s="257"/>
      <c r="BV103" s="257"/>
      <c r="BW103" s="257"/>
      <c r="BX103" s="258" t="str">
        <f>Druckausgabe_A4!J38</f>
        <v/>
      </c>
      <c r="BY103" s="258"/>
      <c r="BZ103" s="258"/>
      <c r="CA103" s="259" t="str">
        <f>Druckausgabe_A4!M38</f>
        <v/>
      </c>
      <c r="CB103" s="260"/>
      <c r="CC103" s="4"/>
      <c r="CD103" s="1"/>
      <c r="CE103" s="4"/>
      <c r="CF103" s="13"/>
      <c r="CG103" s="13"/>
      <c r="CH103" s="13"/>
      <c r="CI103" s="13"/>
      <c r="CJ103" s="13"/>
      <c r="CK103" s="13"/>
      <c r="CL103" s="13"/>
      <c r="CM103" s="2"/>
    </row>
    <row r="104" spans="69:91" ht="15" customHeight="1" x14ac:dyDescent="0.25">
      <c r="BQ104" s="15" t="str">
        <f>Druckausgabe_A4!C39</f>
        <v/>
      </c>
      <c r="BR104" s="257" t="str">
        <f>Druckausgabe_A4!D39</f>
        <v/>
      </c>
      <c r="BS104" s="257"/>
      <c r="BT104" s="257"/>
      <c r="BU104" s="257"/>
      <c r="BV104" s="257"/>
      <c r="BW104" s="257"/>
      <c r="BX104" s="258" t="str">
        <f>Druckausgabe_A4!J39</f>
        <v/>
      </c>
      <c r="BY104" s="258"/>
      <c r="BZ104" s="258"/>
      <c r="CA104" s="259" t="str">
        <f>Druckausgabe_A4!M39</f>
        <v/>
      </c>
      <c r="CB104" s="260"/>
      <c r="CC104" s="4"/>
      <c r="CD104" s="1"/>
      <c r="CE104" s="4"/>
      <c r="CF104" s="13"/>
      <c r="CG104" s="13"/>
      <c r="CH104" s="13"/>
      <c r="CI104" s="13"/>
      <c r="CJ104" s="13"/>
      <c r="CK104" s="13"/>
      <c r="CL104" s="13"/>
      <c r="CM104" s="2"/>
    </row>
    <row r="105" spans="69:91" ht="15" customHeight="1" x14ac:dyDescent="0.25">
      <c r="BQ105" s="15" t="str">
        <f>Druckausgabe_A4!C40</f>
        <v/>
      </c>
      <c r="BR105" s="257" t="str">
        <f>Druckausgabe_A4!D40</f>
        <v/>
      </c>
      <c r="BS105" s="257"/>
      <c r="BT105" s="257"/>
      <c r="BU105" s="257"/>
      <c r="BV105" s="257"/>
      <c r="BW105" s="257"/>
      <c r="BX105" s="258" t="str">
        <f>Druckausgabe_A4!J40</f>
        <v/>
      </c>
      <c r="BY105" s="258"/>
      <c r="BZ105" s="258"/>
      <c r="CA105" s="259" t="str">
        <f>Druckausgabe_A4!M40</f>
        <v/>
      </c>
      <c r="CB105" s="260"/>
      <c r="CC105" s="4"/>
      <c r="CD105" s="1"/>
      <c r="CE105" s="4"/>
      <c r="CF105" s="13"/>
      <c r="CG105" s="13"/>
      <c r="CH105" s="13"/>
      <c r="CI105" s="13"/>
      <c r="CJ105" s="13"/>
      <c r="CK105" s="13"/>
      <c r="CL105" s="13"/>
      <c r="CM105" s="2"/>
    </row>
    <row r="106" spans="69:91" ht="15" customHeight="1" thickBot="1" x14ac:dyDescent="0.3">
      <c r="BQ106" s="140" t="str">
        <f>Druckausgabe_A4!C41</f>
        <v/>
      </c>
      <c r="BR106" s="274" t="str">
        <f>Druckausgabe_A4!D41</f>
        <v/>
      </c>
      <c r="BS106" s="274"/>
      <c r="BT106" s="274"/>
      <c r="BU106" s="274"/>
      <c r="BV106" s="274"/>
      <c r="BW106" s="274"/>
      <c r="BX106" s="275" t="str">
        <f>Druckausgabe_A4!J41</f>
        <v/>
      </c>
      <c r="BY106" s="275"/>
      <c r="BZ106" s="275"/>
      <c r="CA106" s="276" t="str">
        <f>Druckausgabe_A4!M41</f>
        <v/>
      </c>
      <c r="CB106" s="277"/>
      <c r="CC106" s="4"/>
      <c r="CD106" s="1"/>
      <c r="CE106" s="4"/>
      <c r="CF106" s="13"/>
      <c r="CG106" s="13"/>
      <c r="CH106" s="13"/>
      <c r="CI106" s="13"/>
      <c r="CJ106" s="13"/>
      <c r="CK106" s="13"/>
      <c r="CL106" s="13"/>
      <c r="CM106" s="2"/>
    </row>
    <row r="107" spans="69:91" ht="15" customHeight="1" thickBot="1" x14ac:dyDescent="0.3"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1"/>
      <c r="CE107" s="4"/>
      <c r="CF107" s="13"/>
      <c r="CG107" s="13"/>
      <c r="CH107" s="13"/>
      <c r="CI107" s="13"/>
      <c r="CJ107" s="13"/>
      <c r="CK107" s="13"/>
      <c r="CL107" s="13"/>
      <c r="CM107" s="2"/>
    </row>
    <row r="108" spans="69:91" ht="15" customHeight="1" x14ac:dyDescent="0.25">
      <c r="BQ108" s="278" t="s">
        <v>18</v>
      </c>
      <c r="BR108" s="279"/>
      <c r="BS108" s="279"/>
      <c r="BT108" s="279"/>
      <c r="BU108" s="279"/>
      <c r="BV108" s="279"/>
      <c r="BW108" s="279"/>
      <c r="BX108" s="279"/>
      <c r="BY108" s="279"/>
      <c r="BZ108" s="279"/>
      <c r="CA108" s="279"/>
      <c r="CB108" s="279"/>
      <c r="CC108" s="279"/>
      <c r="CD108" s="279"/>
      <c r="CE108" s="279"/>
      <c r="CF108" s="279"/>
      <c r="CG108" s="279"/>
      <c r="CH108" s="279"/>
      <c r="CI108" s="279"/>
      <c r="CJ108" s="279"/>
      <c r="CK108" s="279"/>
      <c r="CL108" s="279"/>
      <c r="CM108" s="280"/>
    </row>
    <row r="109" spans="69:91" ht="15" customHeight="1" x14ac:dyDescent="0.25">
      <c r="BQ109" s="281" t="str">
        <f>Druckausgabe_A4!C44</f>
        <v/>
      </c>
      <c r="BR109" s="282"/>
      <c r="BS109" s="282"/>
      <c r="BT109" s="282"/>
      <c r="BU109" s="282"/>
      <c r="BV109" s="282"/>
      <c r="BW109" s="282"/>
      <c r="BX109" s="282"/>
      <c r="BY109" s="282"/>
      <c r="BZ109" s="282"/>
      <c r="CA109" s="282"/>
      <c r="CB109" s="282"/>
      <c r="CC109" s="282"/>
      <c r="CD109" s="282"/>
      <c r="CE109" s="282"/>
      <c r="CF109" s="282"/>
      <c r="CG109" s="282"/>
      <c r="CH109" s="282"/>
      <c r="CI109" s="282"/>
      <c r="CJ109" s="282"/>
      <c r="CK109" s="282"/>
      <c r="CL109" s="282"/>
      <c r="CM109" s="283"/>
    </row>
    <row r="110" spans="69:91" ht="15" customHeight="1" x14ac:dyDescent="0.25">
      <c r="BQ110" s="284"/>
      <c r="BR110" s="282"/>
      <c r="BS110" s="282"/>
      <c r="BT110" s="282"/>
      <c r="BU110" s="282"/>
      <c r="BV110" s="282"/>
      <c r="BW110" s="282"/>
      <c r="BX110" s="282"/>
      <c r="BY110" s="282"/>
      <c r="BZ110" s="282"/>
      <c r="CA110" s="282"/>
      <c r="CB110" s="282"/>
      <c r="CC110" s="282"/>
      <c r="CD110" s="282"/>
      <c r="CE110" s="282"/>
      <c r="CF110" s="282"/>
      <c r="CG110" s="282"/>
      <c r="CH110" s="282"/>
      <c r="CI110" s="282"/>
      <c r="CJ110" s="282"/>
      <c r="CK110" s="282"/>
      <c r="CL110" s="282"/>
      <c r="CM110" s="283"/>
    </row>
    <row r="111" spans="69:91" ht="15" customHeight="1" x14ac:dyDescent="0.25">
      <c r="BQ111" s="284"/>
      <c r="BR111" s="282"/>
      <c r="BS111" s="282"/>
      <c r="BT111" s="282"/>
      <c r="BU111" s="282"/>
      <c r="BV111" s="282"/>
      <c r="BW111" s="282"/>
      <c r="BX111" s="282"/>
      <c r="BY111" s="282"/>
      <c r="BZ111" s="282"/>
      <c r="CA111" s="282"/>
      <c r="CB111" s="282"/>
      <c r="CC111" s="282"/>
      <c r="CD111" s="282"/>
      <c r="CE111" s="282"/>
      <c r="CF111" s="282"/>
      <c r="CG111" s="282"/>
      <c r="CH111" s="282"/>
      <c r="CI111" s="282"/>
      <c r="CJ111" s="282"/>
      <c r="CK111" s="282"/>
      <c r="CL111" s="282"/>
      <c r="CM111" s="283"/>
    </row>
    <row r="112" spans="69:91" ht="15" customHeight="1" x14ac:dyDescent="0.25">
      <c r="BQ112" s="284"/>
      <c r="BR112" s="282"/>
      <c r="BS112" s="282"/>
      <c r="BT112" s="282"/>
      <c r="BU112" s="282"/>
      <c r="BV112" s="282"/>
      <c r="BW112" s="282"/>
      <c r="BX112" s="282"/>
      <c r="BY112" s="282"/>
      <c r="BZ112" s="282"/>
      <c r="CA112" s="282"/>
      <c r="CB112" s="282"/>
      <c r="CC112" s="282"/>
      <c r="CD112" s="282"/>
      <c r="CE112" s="282"/>
      <c r="CF112" s="282"/>
      <c r="CG112" s="282"/>
      <c r="CH112" s="282"/>
      <c r="CI112" s="282"/>
      <c r="CJ112" s="282"/>
      <c r="CK112" s="282"/>
      <c r="CL112" s="282"/>
      <c r="CM112" s="283"/>
    </row>
    <row r="113" spans="69:91" ht="15" customHeight="1" x14ac:dyDescent="0.25">
      <c r="BQ113" s="284"/>
      <c r="BR113" s="282"/>
      <c r="BS113" s="282"/>
      <c r="BT113" s="282"/>
      <c r="BU113" s="282"/>
      <c r="BV113" s="282"/>
      <c r="BW113" s="282"/>
      <c r="BX113" s="282"/>
      <c r="BY113" s="282"/>
      <c r="BZ113" s="282"/>
      <c r="CA113" s="282"/>
      <c r="CB113" s="282"/>
      <c r="CC113" s="282"/>
      <c r="CD113" s="282"/>
      <c r="CE113" s="282"/>
      <c r="CF113" s="282"/>
      <c r="CG113" s="282"/>
      <c r="CH113" s="282"/>
      <c r="CI113" s="282"/>
      <c r="CJ113" s="282"/>
      <c r="CK113" s="282"/>
      <c r="CL113" s="282"/>
      <c r="CM113" s="283"/>
    </row>
    <row r="114" spans="69:91" ht="15" customHeight="1" x14ac:dyDescent="0.25">
      <c r="BQ114" s="284"/>
      <c r="BR114" s="282"/>
      <c r="BS114" s="282"/>
      <c r="BT114" s="282"/>
      <c r="BU114" s="282"/>
      <c r="BV114" s="282"/>
      <c r="BW114" s="282"/>
      <c r="BX114" s="282"/>
      <c r="BY114" s="282"/>
      <c r="BZ114" s="282"/>
      <c r="CA114" s="282"/>
      <c r="CB114" s="282"/>
      <c r="CC114" s="282"/>
      <c r="CD114" s="282"/>
      <c r="CE114" s="282"/>
      <c r="CF114" s="282"/>
      <c r="CG114" s="282"/>
      <c r="CH114" s="282"/>
      <c r="CI114" s="282"/>
      <c r="CJ114" s="282"/>
      <c r="CK114" s="282"/>
      <c r="CL114" s="282"/>
      <c r="CM114" s="283"/>
    </row>
    <row r="115" spans="69:91" ht="15" customHeight="1" thickBot="1" x14ac:dyDescent="0.3">
      <c r="BQ115" s="285"/>
      <c r="BR115" s="286"/>
      <c r="BS115" s="286"/>
      <c r="BT115" s="286"/>
      <c r="BU115" s="286"/>
      <c r="BV115" s="286"/>
      <c r="BW115" s="286"/>
      <c r="BX115" s="286"/>
      <c r="BY115" s="286"/>
      <c r="BZ115" s="286"/>
      <c r="CA115" s="286"/>
      <c r="CB115" s="286"/>
      <c r="CC115" s="286"/>
      <c r="CD115" s="286"/>
      <c r="CE115" s="286"/>
      <c r="CF115" s="286"/>
      <c r="CG115" s="286"/>
      <c r="CH115" s="286"/>
      <c r="CI115" s="286"/>
      <c r="CJ115" s="286"/>
      <c r="CK115" s="286"/>
      <c r="CL115" s="286"/>
      <c r="CM115" s="287"/>
    </row>
    <row r="116" spans="69:91" ht="15" customHeight="1" x14ac:dyDescent="0.25">
      <c r="BQ116" s="273" t="str">
        <f>Druckausgabe_A4!C51</f>
        <v>Notenberechnung Ver 2.4, Florian Karl-David, 2012-01-22</v>
      </c>
      <c r="BR116" s="273"/>
      <c r="BS116" s="273"/>
      <c r="BT116" s="273"/>
      <c r="BU116" s="273"/>
      <c r="BV116" s="273"/>
      <c r="BW116" s="273"/>
      <c r="BX116" s="273"/>
      <c r="BY116" s="273"/>
      <c r="BZ116" s="273"/>
      <c r="CA116" s="273"/>
      <c r="CB116" s="273"/>
      <c r="CC116"/>
      <c r="CD116"/>
      <c r="CE116"/>
      <c r="CF116"/>
      <c r="CG116"/>
      <c r="CH116"/>
      <c r="CI116"/>
      <c r="CJ116"/>
      <c r="CK116"/>
      <c r="CL116"/>
      <c r="CM116"/>
    </row>
    <row r="117" spans="69:91" ht="15" customHeight="1" x14ac:dyDescent="0.25"/>
    <row r="118" spans="69:91" ht="15" customHeight="1" x14ac:dyDescent="0.25"/>
    <row r="119" spans="69:91" ht="15" customHeight="1" x14ac:dyDescent="0.25"/>
    <row r="120" spans="69:91" ht="15" customHeight="1" x14ac:dyDescent="0.25"/>
    <row r="121" spans="69:91" ht="15" customHeight="1" x14ac:dyDescent="0.25"/>
    <row r="122" spans="69:91" ht="15" customHeight="1" x14ac:dyDescent="0.25"/>
    <row r="123" spans="69:91" ht="15" customHeight="1" x14ac:dyDescent="0.25"/>
    <row r="124" spans="69:91" ht="15" customHeight="1" x14ac:dyDescent="0.25"/>
    <row r="125" spans="69:91" ht="15" customHeight="1" x14ac:dyDescent="0.25"/>
    <row r="126" spans="69:91" ht="15" customHeight="1" x14ac:dyDescent="0.25"/>
    <row r="127" spans="69:91" ht="15" customHeight="1" x14ac:dyDescent="0.25"/>
    <row r="128" spans="69:91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</sheetData>
  <sheetProtection sheet="1" selectLockedCells="1"/>
  <dataConsolidate/>
  <mergeCells count="173">
    <mergeCell ref="BQ116:CB116"/>
    <mergeCell ref="BR106:BW106"/>
    <mergeCell ref="BX106:BZ106"/>
    <mergeCell ref="BR105:BW105"/>
    <mergeCell ref="BX105:BZ105"/>
    <mergeCell ref="CA105:CB105"/>
    <mergeCell ref="CA106:CB106"/>
    <mergeCell ref="BQ108:CM108"/>
    <mergeCell ref="BQ109:CM115"/>
    <mergeCell ref="BR103:BW103"/>
    <mergeCell ref="BX103:BZ103"/>
    <mergeCell ref="CA103:CB103"/>
    <mergeCell ref="BR104:BW104"/>
    <mergeCell ref="BX104:BZ104"/>
    <mergeCell ref="CA104:CB104"/>
    <mergeCell ref="BR101:BW101"/>
    <mergeCell ref="BX101:BZ101"/>
    <mergeCell ref="CA101:CB101"/>
    <mergeCell ref="BR102:BW102"/>
    <mergeCell ref="BX102:BZ102"/>
    <mergeCell ref="CA102:CB102"/>
    <mergeCell ref="BR99:BW99"/>
    <mergeCell ref="BX99:BZ99"/>
    <mergeCell ref="CA99:CB99"/>
    <mergeCell ref="BR100:BW100"/>
    <mergeCell ref="BX100:BZ100"/>
    <mergeCell ref="CA100:CB100"/>
    <mergeCell ref="BR97:BW97"/>
    <mergeCell ref="BX97:BZ97"/>
    <mergeCell ref="CA97:CB97"/>
    <mergeCell ref="BR98:BW98"/>
    <mergeCell ref="BX98:BZ98"/>
    <mergeCell ref="CA98:CB98"/>
    <mergeCell ref="BR95:BW95"/>
    <mergeCell ref="BX95:BZ95"/>
    <mergeCell ref="CA95:CB95"/>
    <mergeCell ref="BR96:BW96"/>
    <mergeCell ref="BX96:BZ96"/>
    <mergeCell ref="CA96:CB96"/>
    <mergeCell ref="BR93:BW93"/>
    <mergeCell ref="BX93:BZ93"/>
    <mergeCell ref="CA93:CB93"/>
    <mergeCell ref="BR94:BW94"/>
    <mergeCell ref="BX94:BZ94"/>
    <mergeCell ref="CA94:CB94"/>
    <mergeCell ref="BX90:BZ90"/>
    <mergeCell ref="CA90:CB90"/>
    <mergeCell ref="CD90:CE90"/>
    <mergeCell ref="BR92:BW92"/>
    <mergeCell ref="BX92:BZ92"/>
    <mergeCell ref="CA92:CB92"/>
    <mergeCell ref="CL89:CM89"/>
    <mergeCell ref="CF88:CG88"/>
    <mergeCell ref="CI88:CJ88"/>
    <mergeCell ref="CL90:CM90"/>
    <mergeCell ref="BR91:BW91"/>
    <mergeCell ref="BX91:BZ91"/>
    <mergeCell ref="CA91:CB91"/>
    <mergeCell ref="CF91:CJ91"/>
    <mergeCell ref="CL91:CM91"/>
    <mergeCell ref="BR90:BW90"/>
    <mergeCell ref="BR89:BW89"/>
    <mergeCell ref="BX89:BZ89"/>
    <mergeCell ref="CA89:CB89"/>
    <mergeCell ref="CD89:CE89"/>
    <mergeCell ref="CF89:CG89"/>
    <mergeCell ref="CI89:CJ89"/>
    <mergeCell ref="CL87:CM87"/>
    <mergeCell ref="BR86:BW86"/>
    <mergeCell ref="BX86:BZ86"/>
    <mergeCell ref="CF90:CG90"/>
    <mergeCell ref="CI90:CJ90"/>
    <mergeCell ref="BR88:BW88"/>
    <mergeCell ref="BX88:BZ88"/>
    <mergeCell ref="CA88:CB88"/>
    <mergeCell ref="CD88:CE88"/>
    <mergeCell ref="CL88:CM88"/>
    <mergeCell ref="CD85:CE85"/>
    <mergeCell ref="CA86:CB86"/>
    <mergeCell ref="CD86:CE86"/>
    <mergeCell ref="CL86:CM86"/>
    <mergeCell ref="BR87:BW87"/>
    <mergeCell ref="BX87:BZ87"/>
    <mergeCell ref="CA87:CB87"/>
    <mergeCell ref="CD87:CE87"/>
    <mergeCell ref="CF87:CG87"/>
    <mergeCell ref="CI87:CJ87"/>
    <mergeCell ref="CF86:CG86"/>
    <mergeCell ref="CI86:CJ86"/>
    <mergeCell ref="BR83:BW83"/>
    <mergeCell ref="BX83:BZ83"/>
    <mergeCell ref="CA83:CB83"/>
    <mergeCell ref="BR84:BW84"/>
    <mergeCell ref="BX84:BZ84"/>
    <mergeCell ref="CA84:CB84"/>
    <mergeCell ref="CI85:CJ85"/>
    <mergeCell ref="BR85:BW85"/>
    <mergeCell ref="CL85:CM85"/>
    <mergeCell ref="CD84:CE84"/>
    <mergeCell ref="CF84:CJ84"/>
    <mergeCell ref="CK84:CM84"/>
    <mergeCell ref="CF85:CG85"/>
    <mergeCell ref="BR82:BW82"/>
    <mergeCell ref="BX82:BZ82"/>
    <mergeCell ref="CA82:CB82"/>
    <mergeCell ref="BX85:BZ85"/>
    <mergeCell ref="CA85:CB85"/>
    <mergeCell ref="BX80:BZ80"/>
    <mergeCell ref="CA80:CB80"/>
    <mergeCell ref="CD80:CF81"/>
    <mergeCell ref="CG80:CI81"/>
    <mergeCell ref="BR81:BW81"/>
    <mergeCell ref="BX81:BZ81"/>
    <mergeCell ref="CA81:CB81"/>
    <mergeCell ref="BQ68:CG68"/>
    <mergeCell ref="CJ80:CM80"/>
    <mergeCell ref="O47:P47"/>
    <mergeCell ref="L45:P45"/>
    <mergeCell ref="CI73:CK73"/>
    <mergeCell ref="BZ73:CB73"/>
    <mergeCell ref="CH68:CM68"/>
    <mergeCell ref="BQ75:BS75"/>
    <mergeCell ref="BR77:CL77"/>
    <mergeCell ref="BR80:BW80"/>
    <mergeCell ref="CK81:CM81"/>
    <mergeCell ref="CL73:CM73"/>
    <mergeCell ref="L36:M36"/>
    <mergeCell ref="BN3:BO3"/>
    <mergeCell ref="O16:P16"/>
    <mergeCell ref="L16:M16"/>
    <mergeCell ref="BQ70:CM70"/>
    <mergeCell ref="CC73:CH73"/>
    <mergeCell ref="BQ73:BU73"/>
    <mergeCell ref="BV73:BY73"/>
    <mergeCell ref="L58:M58"/>
    <mergeCell ref="O58:P58"/>
    <mergeCell ref="L56:P56"/>
    <mergeCell ref="L34:P34"/>
    <mergeCell ref="O25:P25"/>
    <mergeCell ref="L47:M47"/>
    <mergeCell ref="BH3:BI3"/>
    <mergeCell ref="BJ3:BK3"/>
    <mergeCell ref="BL3:BM3"/>
    <mergeCell ref="AZ22:BA22"/>
    <mergeCell ref="AZ4:BA4"/>
    <mergeCell ref="AZ13:BA13"/>
    <mergeCell ref="BD3:BE3"/>
    <mergeCell ref="BF3:BG3"/>
    <mergeCell ref="AZ31:BA31"/>
    <mergeCell ref="O36:P36"/>
    <mergeCell ref="D31:F31"/>
    <mergeCell ref="E33:F33"/>
    <mergeCell ref="D25:F25"/>
    <mergeCell ref="D22:F22"/>
    <mergeCell ref="L25:M25"/>
    <mergeCell ref="D35:F45"/>
    <mergeCell ref="AZ40:BA40"/>
    <mergeCell ref="D24:F24"/>
    <mergeCell ref="J2:P2"/>
    <mergeCell ref="C2:F2"/>
    <mergeCell ref="D8:F8"/>
    <mergeCell ref="O7:P7"/>
    <mergeCell ref="D7:F7"/>
    <mergeCell ref="D5:F5"/>
    <mergeCell ref="L5:N5"/>
    <mergeCell ref="D23:F23"/>
    <mergeCell ref="L7:M7"/>
    <mergeCell ref="D15:F15"/>
    <mergeCell ref="D14:F14"/>
    <mergeCell ref="D16:F16"/>
    <mergeCell ref="D21:F21"/>
    <mergeCell ref="D17:F17"/>
    <mergeCell ref="D19:F19"/>
  </mergeCells>
  <phoneticPr fontId="0" type="noConversion"/>
  <conditionalFormatting sqref="AA6:AC31">
    <cfRule type="expression" dxfId="0" priority="2" stopIfTrue="1">
      <formula>$AF6="JA"</formula>
    </cfRule>
  </conditionalFormatting>
  <pageMargins left="0.98425196850393704" right="0.59055118110236227" top="0.98425196850393704" bottom="0.98425196850393704" header="0.51181102362204722" footer="0.51181102362204722"/>
  <pageSetup paperSize="9" scale="96" orientation="portrait" horizontalDpi="300" verticalDpi="300" r:id="rId1"/>
  <headerFooter alignWithMargins="0"/>
  <cellWatches>
    <cellWatch r="D16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1:AE51"/>
  <sheetViews>
    <sheetView zoomScaleNormal="100" workbookViewId="0">
      <selection activeCell="B2" sqref="B2"/>
    </sheetView>
  </sheetViews>
  <sheetFormatPr baseColWidth="10" defaultRowHeight="12.75" x14ac:dyDescent="0.2"/>
  <cols>
    <col min="1" max="60" width="3.7109375" customWidth="1"/>
  </cols>
  <sheetData>
    <row r="1" spans="2:27" ht="15" customHeight="1" x14ac:dyDescent="0.2"/>
    <row r="2" spans="2:27" ht="15" customHeight="1" x14ac:dyDescent="0.2">
      <c r="B2" s="152"/>
    </row>
    <row r="3" spans="2:27" s="58" customFormat="1" ht="15" customHeight="1" thickBot="1" x14ac:dyDescent="0.3">
      <c r="C3" s="234">
        <f>Eingabe!D15</f>
        <v>0</v>
      </c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40" t="str">
        <f>"Schuljahr: "&amp;Eingabe!D5</f>
        <v>Schuljahr: 2011/2012</v>
      </c>
      <c r="U3" s="240"/>
      <c r="V3" s="240"/>
      <c r="W3" s="240"/>
      <c r="X3" s="240"/>
      <c r="Y3" s="240"/>
    </row>
    <row r="4" spans="2:27" s="22" customFormat="1" ht="15" customHeight="1" x14ac:dyDescent="0.25">
      <c r="C4" s="56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AA4" s="68"/>
    </row>
    <row r="5" spans="2:27" s="22" customFormat="1" ht="30" customHeight="1" x14ac:dyDescent="0.25">
      <c r="C5" s="227" t="str">
        <f>Eingabe!D22&amp;" "&amp;Eingabe!D23&amp;" im Fach "&amp;Eingabe!D8</f>
        <v xml:space="preserve">  im Fach </v>
      </c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</row>
    <row r="6" spans="2:27" s="2" customFormat="1" ht="15" customHeight="1" x14ac:dyDescent="0.25">
      <c r="C6" s="2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</row>
    <row r="7" spans="2:27" s="2" customFormat="1" ht="15" customHeight="1" x14ac:dyDescent="0.2"/>
    <row r="8" spans="2:27" s="2" customFormat="1" ht="15" customHeight="1" x14ac:dyDescent="0.25">
      <c r="C8" s="231" t="s">
        <v>13</v>
      </c>
      <c r="D8" s="231"/>
      <c r="E8" s="231"/>
      <c r="F8" s="231"/>
      <c r="G8" s="231"/>
      <c r="H8" s="232">
        <f>Eingabe!D21</f>
        <v>0</v>
      </c>
      <c r="I8" s="233"/>
      <c r="J8" s="233"/>
      <c r="K8" s="233"/>
      <c r="L8" s="238" t="s">
        <v>10</v>
      </c>
      <c r="M8" s="239"/>
      <c r="N8" s="239"/>
      <c r="O8" s="229">
        <f>Eingabe!D7</f>
        <v>0</v>
      </c>
      <c r="P8" s="230"/>
      <c r="Q8" s="230"/>
      <c r="R8" s="230"/>
      <c r="S8" s="230"/>
      <c r="T8" s="230"/>
      <c r="U8" s="238" t="s">
        <v>3</v>
      </c>
      <c r="V8" s="238"/>
      <c r="W8" s="238"/>
      <c r="X8" s="224">
        <f>Eingabe!D16</f>
        <v>0</v>
      </c>
      <c r="Y8" s="224"/>
    </row>
    <row r="9" spans="2:27" s="2" customFormat="1" ht="15" customHeight="1" x14ac:dyDescent="0.25">
      <c r="C9" s="30"/>
      <c r="D9" s="31"/>
      <c r="E9" s="31"/>
      <c r="F9" s="31"/>
      <c r="G9" s="31"/>
      <c r="H9" s="18"/>
      <c r="I9" s="19"/>
      <c r="J9" s="19"/>
      <c r="K9" s="19"/>
      <c r="L9" s="17"/>
      <c r="M9" s="31"/>
      <c r="N9" s="31"/>
      <c r="O9" s="20"/>
      <c r="P9" s="19"/>
      <c r="Q9" s="19"/>
      <c r="R9" s="19"/>
      <c r="S9" s="19"/>
      <c r="T9" s="19"/>
      <c r="U9" s="17"/>
      <c r="V9" s="17"/>
      <c r="W9" s="17"/>
      <c r="X9" s="21"/>
      <c r="Y9" s="19"/>
    </row>
    <row r="10" spans="2:27" s="2" customFormat="1" ht="15" customHeight="1" thickBot="1" x14ac:dyDescent="0.3">
      <c r="C10" s="241" t="s">
        <v>12</v>
      </c>
      <c r="D10" s="241"/>
      <c r="E10" s="241"/>
      <c r="H10" s="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Z10" s="25"/>
      <c r="AA10" s="25"/>
    </row>
    <row r="11" spans="2:27" s="2" customFormat="1" ht="15" customHeight="1" x14ac:dyDescent="0.2"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23"/>
      <c r="Y11" s="24"/>
      <c r="Z11" s="5"/>
      <c r="AA11" s="25"/>
    </row>
    <row r="12" spans="2:27" s="2" customFormat="1" ht="15" customHeight="1" x14ac:dyDescent="0.2">
      <c r="C12" s="8"/>
      <c r="D12" s="242">
        <f>Eingabe!D24</f>
        <v>0</v>
      </c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42"/>
      <c r="V12" s="242"/>
      <c r="W12" s="242"/>
      <c r="X12" s="242"/>
      <c r="Y12" s="26"/>
      <c r="Z12" s="25"/>
      <c r="AA12" s="25"/>
    </row>
    <row r="13" spans="2:27" s="2" customFormat="1" ht="15" customHeight="1" thickBot="1" x14ac:dyDescent="0.25"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27"/>
      <c r="Y13" s="11"/>
    </row>
    <row r="14" spans="2:27" ht="15" customHeight="1" thickBot="1" x14ac:dyDescent="0.3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4"/>
      <c r="Y14" s="4"/>
      <c r="Z14" s="16"/>
    </row>
    <row r="15" spans="2:27" ht="15" customHeight="1" x14ac:dyDescent="0.25">
      <c r="C15" s="14" t="s">
        <v>2</v>
      </c>
      <c r="D15" s="243" t="s">
        <v>14</v>
      </c>
      <c r="E15" s="244"/>
      <c r="F15" s="244"/>
      <c r="G15" s="244"/>
      <c r="H15" s="244"/>
      <c r="I15" s="244"/>
      <c r="J15" s="245">
        <f>Eingabe!AA5</f>
        <v>0</v>
      </c>
      <c r="K15" s="246"/>
      <c r="L15" s="247"/>
      <c r="M15" s="243" t="s">
        <v>5</v>
      </c>
      <c r="N15" s="248"/>
      <c r="O15" s="12"/>
      <c r="P15" s="249" t="s">
        <v>9</v>
      </c>
      <c r="Q15" s="250"/>
      <c r="R15" s="250"/>
      <c r="S15" s="253" t="str">
        <f>IF(W26=0,"-/-",(W20*P20+W21*P21+W22*P22+W23*P23+W24*P24+W25*P25)/W26)</f>
        <v>-/-</v>
      </c>
      <c r="T15" s="253"/>
      <c r="U15" s="254"/>
      <c r="V15" s="236" t="s">
        <v>15</v>
      </c>
      <c r="W15" s="237"/>
      <c r="X15" s="237"/>
      <c r="Y15" s="237"/>
    </row>
    <row r="16" spans="2:27" ht="15" customHeight="1" thickBot="1" x14ac:dyDescent="0.25">
      <c r="C16" s="15" t="str">
        <f>IF(Eingabe!U6="","",Eingabe!U6)</f>
        <v>1.</v>
      </c>
      <c r="D16" s="257" t="str">
        <f>IF(Eingabe!Z6="","",Eingabe!Z6)</f>
        <v/>
      </c>
      <c r="E16" s="257"/>
      <c r="F16" s="257"/>
      <c r="G16" s="257"/>
      <c r="H16" s="257"/>
      <c r="I16" s="257"/>
      <c r="J16" s="258" t="str">
        <f>IF(Eingabe!AA6="","",FIXED(Eingabe!AA6,Eingabe!$F$32,TRUE))</f>
        <v/>
      </c>
      <c r="K16" s="258"/>
      <c r="L16" s="258"/>
      <c r="M16" s="259" t="str">
        <f>IF(OR(Eingabe!AD6="offen",Eingabe!AD6=""),"",Eingabe!AD6)</f>
        <v/>
      </c>
      <c r="N16" s="260"/>
      <c r="O16" s="4"/>
      <c r="P16" s="251"/>
      <c r="Q16" s="252"/>
      <c r="R16" s="252"/>
      <c r="S16" s="255"/>
      <c r="T16" s="255"/>
      <c r="U16" s="256"/>
      <c r="W16" s="223" t="str">
        <f>Eingabe!D25&amp;" min"</f>
        <v xml:space="preserve"> min</v>
      </c>
      <c r="X16" s="223"/>
      <c r="Y16" s="223"/>
    </row>
    <row r="17" spans="3:31" ht="15" customHeight="1" x14ac:dyDescent="0.2">
      <c r="C17" s="15" t="str">
        <f>IF(Eingabe!U7="","",Eingabe!U7)</f>
        <v/>
      </c>
      <c r="D17" s="257" t="str">
        <f>IF(Eingabe!Z7="","",Eingabe!Z7)</f>
        <v/>
      </c>
      <c r="E17" s="257"/>
      <c r="F17" s="257"/>
      <c r="G17" s="257"/>
      <c r="H17" s="257"/>
      <c r="I17" s="257"/>
      <c r="J17" s="258" t="str">
        <f>IF(Eingabe!AA7="","",FIXED(Eingabe!AA7,Eingabe!$F$32,TRUE))</f>
        <v/>
      </c>
      <c r="K17" s="258"/>
      <c r="L17" s="258"/>
      <c r="M17" s="259" t="str">
        <f>IF(OR(Eingabe!AD7="offen",Eingabe!AD7=""),"",Eingabe!AD7)</f>
        <v/>
      </c>
      <c r="N17" s="260"/>
      <c r="O17" s="172"/>
      <c r="P17" s="4"/>
      <c r="Q17" s="85"/>
      <c r="R17" s="85"/>
      <c r="S17" s="85"/>
      <c r="T17" s="86"/>
      <c r="U17" s="86"/>
      <c r="V17" s="86"/>
      <c r="X17" s="70"/>
      <c r="Y17" s="70"/>
      <c r="Z17" s="70"/>
    </row>
    <row r="18" spans="3:31" ht="15" customHeight="1" thickBot="1" x14ac:dyDescent="0.25">
      <c r="C18" s="15" t="str">
        <f>IF(Eingabe!U8="","",Eingabe!U8)</f>
        <v/>
      </c>
      <c r="D18" s="257" t="str">
        <f>IF(Eingabe!Z8="","",Eingabe!Z8)</f>
        <v/>
      </c>
      <c r="E18" s="257"/>
      <c r="F18" s="257"/>
      <c r="G18" s="257"/>
      <c r="H18" s="257"/>
      <c r="I18" s="257"/>
      <c r="J18" s="258" t="str">
        <f>IF(Eingabe!AA8="","",FIXED(Eingabe!AA8,Eingabe!$F$32,TRUE))</f>
        <v/>
      </c>
      <c r="K18" s="258"/>
      <c r="L18" s="258"/>
      <c r="M18" s="259" t="str">
        <f>IF(OR(Eingabe!AD8="offen",Eingabe!AD8=""),"",Eingabe!AD8)</f>
        <v/>
      </c>
      <c r="N18" s="260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4"/>
    </row>
    <row r="19" spans="3:31" ht="15" customHeight="1" x14ac:dyDescent="0.25">
      <c r="C19" s="15" t="str">
        <f>IF(Eingabe!U9="","",Eingabe!U9)</f>
        <v/>
      </c>
      <c r="D19" s="257" t="str">
        <f>IF(Eingabe!Z9="","",Eingabe!Z9)</f>
        <v/>
      </c>
      <c r="E19" s="257"/>
      <c r="F19" s="257"/>
      <c r="G19" s="257"/>
      <c r="H19" s="257"/>
      <c r="I19" s="257"/>
      <c r="J19" s="258" t="str">
        <f>IF(Eingabe!AA9="","",FIXED(Eingabe!AA9,Eingabe!$F$32,TRUE))</f>
        <v/>
      </c>
      <c r="K19" s="258"/>
      <c r="L19" s="258"/>
      <c r="M19" s="259" t="str">
        <f>IF(OR(Eingabe!AD9="offen",Eingabe!AD9=""),"",Eingabe!AD9)</f>
        <v/>
      </c>
      <c r="N19" s="260"/>
      <c r="O19" s="172"/>
      <c r="P19" s="263" t="s">
        <v>5</v>
      </c>
      <c r="Q19" s="243"/>
      <c r="R19" s="243">
        <f>Eingabe!AZ13</f>
        <v>0</v>
      </c>
      <c r="S19" s="243"/>
      <c r="T19" s="243"/>
      <c r="U19" s="243"/>
      <c r="V19" s="243"/>
      <c r="W19" s="243" t="s">
        <v>16</v>
      </c>
      <c r="X19" s="243"/>
      <c r="Y19" s="248"/>
    </row>
    <row r="20" spans="3:31" ht="15" customHeight="1" x14ac:dyDescent="0.2">
      <c r="C20" s="15" t="str">
        <f>IF(Eingabe!U10="","",Eingabe!U10)</f>
        <v/>
      </c>
      <c r="D20" s="257" t="str">
        <f>IF(Eingabe!Z10="","",Eingabe!Z10)</f>
        <v/>
      </c>
      <c r="E20" s="257"/>
      <c r="F20" s="257"/>
      <c r="G20" s="257"/>
      <c r="H20" s="257"/>
      <c r="I20" s="257"/>
      <c r="J20" s="258" t="str">
        <f>IF(Eingabe!AA10="","",FIXED(Eingabe!AA10,Eingabe!$F$32,TRUE))</f>
        <v/>
      </c>
      <c r="K20" s="258"/>
      <c r="L20" s="258"/>
      <c r="M20" s="259" t="str">
        <f>IF(OR(Eingabe!AD10="offen",Eingabe!AD10=""),"",Eingabe!AD10)</f>
        <v/>
      </c>
      <c r="N20" s="260"/>
      <c r="O20" s="172"/>
      <c r="P20" s="267">
        <v>1</v>
      </c>
      <c r="Q20" s="268"/>
      <c r="R20" s="264" t="e">
        <f>Eingabe!AZ23</f>
        <v>#N/A</v>
      </c>
      <c r="S20" s="265"/>
      <c r="T20" s="141" t="s">
        <v>17</v>
      </c>
      <c r="U20" s="265" t="e">
        <f>Eingabe!BA23</f>
        <v>#N/A</v>
      </c>
      <c r="V20" s="266"/>
      <c r="W20" s="142">
        <f t="shared" ref="W20:W25" si="0">COUNTIF($M$16:$N$50,P20)</f>
        <v>0</v>
      </c>
      <c r="X20" s="261" t="str">
        <f t="shared" ref="X20:X25" si="1">IF($W$26=0,"-/-",W20/$W$26)</f>
        <v>-/-</v>
      </c>
      <c r="Y20" s="262"/>
    </row>
    <row r="21" spans="3:31" ht="15" customHeight="1" x14ac:dyDescent="0.2">
      <c r="C21" s="15" t="str">
        <f>IF(Eingabe!U11="","",Eingabe!U11)</f>
        <v/>
      </c>
      <c r="D21" s="257" t="str">
        <f>IF(Eingabe!Z11="","",Eingabe!Z11)</f>
        <v/>
      </c>
      <c r="E21" s="257"/>
      <c r="F21" s="257"/>
      <c r="G21" s="257"/>
      <c r="H21" s="257"/>
      <c r="I21" s="257"/>
      <c r="J21" s="258" t="str">
        <f>IF(Eingabe!AA11="","",FIXED(Eingabe!AA11,Eingabe!$F$32,TRUE))</f>
        <v/>
      </c>
      <c r="K21" s="258"/>
      <c r="L21" s="258"/>
      <c r="M21" s="259" t="str">
        <f>IF(OR(Eingabe!AD11="offen",Eingabe!AD11=""),"",Eingabe!AD11)</f>
        <v/>
      </c>
      <c r="N21" s="260"/>
      <c r="O21" s="172"/>
      <c r="P21" s="267">
        <v>2</v>
      </c>
      <c r="Q21" s="268"/>
      <c r="R21" s="264" t="e">
        <f>Eingabe!AZ24</f>
        <v>#N/A</v>
      </c>
      <c r="S21" s="265"/>
      <c r="T21" s="141" t="s">
        <v>17</v>
      </c>
      <c r="U21" s="265" t="e">
        <f>Eingabe!BA24</f>
        <v>#N/A</v>
      </c>
      <c r="V21" s="266"/>
      <c r="W21" s="142">
        <f t="shared" si="0"/>
        <v>0</v>
      </c>
      <c r="X21" s="261" t="str">
        <f t="shared" si="1"/>
        <v>-/-</v>
      </c>
      <c r="Y21" s="262"/>
    </row>
    <row r="22" spans="3:31" ht="15" customHeight="1" x14ac:dyDescent="0.2">
      <c r="C22" s="15" t="str">
        <f>IF(Eingabe!U12="","",Eingabe!U12)</f>
        <v/>
      </c>
      <c r="D22" s="257" t="str">
        <f>IF(Eingabe!Z12="","",Eingabe!Z12)</f>
        <v/>
      </c>
      <c r="E22" s="257"/>
      <c r="F22" s="257"/>
      <c r="G22" s="257"/>
      <c r="H22" s="257"/>
      <c r="I22" s="257"/>
      <c r="J22" s="258" t="str">
        <f>IF(Eingabe!AA12="","",FIXED(Eingabe!AA12,Eingabe!$F$32,TRUE))</f>
        <v/>
      </c>
      <c r="K22" s="258"/>
      <c r="L22" s="258"/>
      <c r="M22" s="259" t="str">
        <f>IF(OR(Eingabe!AD12="offen",Eingabe!AD12=""),"",Eingabe!AD12)</f>
        <v/>
      </c>
      <c r="N22" s="260"/>
      <c r="O22" s="172"/>
      <c r="P22" s="267">
        <v>3</v>
      </c>
      <c r="Q22" s="268"/>
      <c r="R22" s="264" t="e">
        <f>Eingabe!AZ25</f>
        <v>#N/A</v>
      </c>
      <c r="S22" s="265"/>
      <c r="T22" s="141" t="s">
        <v>17</v>
      </c>
      <c r="U22" s="265" t="e">
        <f>Eingabe!BA25</f>
        <v>#N/A</v>
      </c>
      <c r="V22" s="266"/>
      <c r="W22" s="142">
        <f t="shared" si="0"/>
        <v>0</v>
      </c>
      <c r="X22" s="261" t="str">
        <f t="shared" si="1"/>
        <v>-/-</v>
      </c>
      <c r="Y22" s="262"/>
    </row>
    <row r="23" spans="3:31" ht="15" customHeight="1" x14ac:dyDescent="0.2">
      <c r="C23" s="15" t="str">
        <f>IF(Eingabe!U13="","",Eingabe!U13)</f>
        <v/>
      </c>
      <c r="D23" s="257" t="str">
        <f>IF(Eingabe!Z13="","",Eingabe!Z13)</f>
        <v/>
      </c>
      <c r="E23" s="257"/>
      <c r="F23" s="257"/>
      <c r="G23" s="257"/>
      <c r="H23" s="257"/>
      <c r="I23" s="257"/>
      <c r="J23" s="258" t="str">
        <f>IF(Eingabe!AA13="","",FIXED(Eingabe!AA13,Eingabe!$F$32,TRUE))</f>
        <v/>
      </c>
      <c r="K23" s="258"/>
      <c r="L23" s="258"/>
      <c r="M23" s="259" t="str">
        <f>IF(OR(Eingabe!AD13="offen",Eingabe!AD13=""),"",Eingabe!AD13)</f>
        <v/>
      </c>
      <c r="N23" s="260"/>
      <c r="O23" s="172"/>
      <c r="P23" s="267">
        <v>4</v>
      </c>
      <c r="Q23" s="268"/>
      <c r="R23" s="264" t="e">
        <f>Eingabe!AZ26</f>
        <v>#N/A</v>
      </c>
      <c r="S23" s="265"/>
      <c r="T23" s="141" t="s">
        <v>17</v>
      </c>
      <c r="U23" s="265" t="e">
        <f>Eingabe!BA26</f>
        <v>#N/A</v>
      </c>
      <c r="V23" s="266"/>
      <c r="W23" s="142">
        <f t="shared" si="0"/>
        <v>0</v>
      </c>
      <c r="X23" s="261" t="str">
        <f t="shared" si="1"/>
        <v>-/-</v>
      </c>
      <c r="Y23" s="262"/>
    </row>
    <row r="24" spans="3:31" ht="15" customHeight="1" x14ac:dyDescent="0.2">
      <c r="C24" s="15" t="str">
        <f>IF(Eingabe!U14="","",Eingabe!U14)</f>
        <v/>
      </c>
      <c r="D24" s="257" t="str">
        <f>IF(Eingabe!Z14="","",Eingabe!Z14)</f>
        <v/>
      </c>
      <c r="E24" s="257"/>
      <c r="F24" s="257"/>
      <c r="G24" s="257"/>
      <c r="H24" s="257"/>
      <c r="I24" s="257"/>
      <c r="J24" s="258" t="str">
        <f>IF(Eingabe!AA14="","",FIXED(Eingabe!AA14,Eingabe!$F$32,TRUE))</f>
        <v/>
      </c>
      <c r="K24" s="258"/>
      <c r="L24" s="258"/>
      <c r="M24" s="259" t="str">
        <f>IF(OR(Eingabe!AD14="offen",Eingabe!AD14=""),"",Eingabe!AD14)</f>
        <v/>
      </c>
      <c r="N24" s="260"/>
      <c r="O24" s="172"/>
      <c r="P24" s="267">
        <v>5</v>
      </c>
      <c r="Q24" s="268"/>
      <c r="R24" s="264" t="e">
        <f>Eingabe!AZ27</f>
        <v>#N/A</v>
      </c>
      <c r="S24" s="265"/>
      <c r="T24" s="141" t="s">
        <v>17</v>
      </c>
      <c r="U24" s="265" t="e">
        <f>Eingabe!BA27</f>
        <v>#N/A</v>
      </c>
      <c r="V24" s="266"/>
      <c r="W24" s="142">
        <f t="shared" si="0"/>
        <v>0</v>
      </c>
      <c r="X24" s="261" t="str">
        <f t="shared" si="1"/>
        <v>-/-</v>
      </c>
      <c r="Y24" s="262"/>
    </row>
    <row r="25" spans="3:31" ht="15" customHeight="1" x14ac:dyDescent="0.2">
      <c r="C25" s="15" t="str">
        <f>IF(Eingabe!U15="","",Eingabe!U15)</f>
        <v/>
      </c>
      <c r="D25" s="257" t="str">
        <f>IF(Eingabe!Z15="","",Eingabe!Z15)</f>
        <v/>
      </c>
      <c r="E25" s="257"/>
      <c r="F25" s="257"/>
      <c r="G25" s="257"/>
      <c r="H25" s="257"/>
      <c r="I25" s="257"/>
      <c r="J25" s="258" t="str">
        <f>IF(Eingabe!AA15="","",FIXED(Eingabe!AA15,Eingabe!$F$32,TRUE))</f>
        <v/>
      </c>
      <c r="K25" s="258"/>
      <c r="L25" s="258"/>
      <c r="M25" s="259" t="str">
        <f>IF(OR(Eingabe!AD15="offen",Eingabe!AD15=""),"",Eingabe!AD15)</f>
        <v/>
      </c>
      <c r="N25" s="260"/>
      <c r="O25" s="172"/>
      <c r="P25" s="267">
        <v>6</v>
      </c>
      <c r="Q25" s="268"/>
      <c r="R25" s="264" t="e">
        <f>Eingabe!AZ28</f>
        <v>#N/A</v>
      </c>
      <c r="S25" s="265"/>
      <c r="T25" s="141" t="s">
        <v>17</v>
      </c>
      <c r="U25" s="265" t="e">
        <f>Eingabe!BA28</f>
        <v>#N/A</v>
      </c>
      <c r="V25" s="266"/>
      <c r="W25" s="142">
        <f t="shared" si="0"/>
        <v>0</v>
      </c>
      <c r="X25" s="261" t="str">
        <f t="shared" si="1"/>
        <v>-/-</v>
      </c>
      <c r="Y25" s="262"/>
    </row>
    <row r="26" spans="3:31" ht="15" customHeight="1" thickBot="1" x14ac:dyDescent="0.3">
      <c r="C26" s="15" t="str">
        <f>IF(Eingabe!U16="","",Eingabe!U16)</f>
        <v/>
      </c>
      <c r="D26" s="257" t="str">
        <f>IF(Eingabe!Z16="","",Eingabe!Z16)</f>
        <v/>
      </c>
      <c r="E26" s="257"/>
      <c r="F26" s="257"/>
      <c r="G26" s="257"/>
      <c r="H26" s="257"/>
      <c r="I26" s="257"/>
      <c r="J26" s="258" t="str">
        <f>IF(Eingabe!AA16="","",FIXED(Eingabe!AA16,Eingabe!$F$32,TRUE))</f>
        <v/>
      </c>
      <c r="K26" s="258"/>
      <c r="L26" s="258"/>
      <c r="M26" s="259" t="str">
        <f>IF(OR(Eingabe!AD16="offen",Eingabe!AD16=""),"",Eingabe!AD16)</f>
        <v/>
      </c>
      <c r="N26" s="260"/>
      <c r="O26" s="172"/>
      <c r="P26" s="143"/>
      <c r="Q26" s="144"/>
      <c r="R26" s="269" t="s">
        <v>81</v>
      </c>
      <c r="S26" s="270"/>
      <c r="T26" s="270"/>
      <c r="U26" s="270"/>
      <c r="V26" s="270"/>
      <c r="W26" s="144">
        <f>SUM(W20:W25)</f>
        <v>0</v>
      </c>
      <c r="X26" s="271"/>
      <c r="Y26" s="272"/>
    </row>
    <row r="27" spans="3:31" ht="15" customHeight="1" x14ac:dyDescent="0.2">
      <c r="C27" s="15" t="str">
        <f>IF(Eingabe!U17="","",Eingabe!U17)</f>
        <v/>
      </c>
      <c r="D27" s="257" t="str">
        <f>IF(Eingabe!Z17="","",Eingabe!Z17)</f>
        <v/>
      </c>
      <c r="E27" s="257"/>
      <c r="F27" s="257"/>
      <c r="G27" s="257"/>
      <c r="H27" s="257"/>
      <c r="I27" s="257"/>
      <c r="J27" s="258" t="str">
        <f>IF(Eingabe!AA17="","",FIXED(Eingabe!AA17,Eingabe!$F$32,TRUE))</f>
        <v/>
      </c>
      <c r="K27" s="258"/>
      <c r="L27" s="258"/>
      <c r="M27" s="259" t="str">
        <f>IF(OR(Eingabe!AD17="offen",Eingabe!AD17=""),"",Eingabe!AD17)</f>
        <v/>
      </c>
      <c r="N27" s="260"/>
      <c r="O27" s="4"/>
      <c r="P27" s="1"/>
      <c r="Q27" s="1"/>
      <c r="R27" s="1"/>
      <c r="S27" s="1"/>
      <c r="T27" s="1"/>
      <c r="U27" s="1"/>
      <c r="V27" s="1"/>
      <c r="W27" s="1"/>
      <c r="X27" s="1"/>
      <c r="Y27" s="1"/>
      <c r="AA27" s="172"/>
      <c r="AB27" s="172"/>
      <c r="AC27" s="172"/>
      <c r="AD27" s="172"/>
      <c r="AE27" s="4"/>
    </row>
    <row r="28" spans="3:31" ht="15" customHeight="1" x14ac:dyDescent="0.2">
      <c r="C28" s="15" t="str">
        <f>IF(Eingabe!U18="","",Eingabe!U18)</f>
        <v/>
      </c>
      <c r="D28" s="257" t="str">
        <f>IF(Eingabe!Z18="","",Eingabe!Z18)</f>
        <v/>
      </c>
      <c r="E28" s="257"/>
      <c r="F28" s="257"/>
      <c r="G28" s="257"/>
      <c r="H28" s="257"/>
      <c r="I28" s="257"/>
      <c r="J28" s="258" t="str">
        <f>IF(Eingabe!AA18="","",FIXED(Eingabe!AA18,Eingabe!$F$32,TRUE))</f>
        <v/>
      </c>
      <c r="K28" s="258"/>
      <c r="L28" s="258"/>
      <c r="M28" s="259" t="str">
        <f>IF(OR(Eingabe!AD18="offen",Eingabe!AD18=""),"",Eingabe!AD18)</f>
        <v/>
      </c>
      <c r="N28" s="260"/>
      <c r="O28" s="4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3:31" ht="15" customHeight="1" x14ac:dyDescent="0.2">
      <c r="C29" s="15" t="str">
        <f>IF(Eingabe!U19="","",Eingabe!U19)</f>
        <v/>
      </c>
      <c r="D29" s="257" t="str">
        <f>IF(Eingabe!Z19="","",Eingabe!Z19)</f>
        <v/>
      </c>
      <c r="E29" s="257"/>
      <c r="F29" s="257"/>
      <c r="G29" s="257"/>
      <c r="H29" s="257"/>
      <c r="I29" s="257"/>
      <c r="J29" s="258" t="str">
        <f>IF(Eingabe!AA19="","",FIXED(Eingabe!AA19,Eingabe!$F$32,TRUE))</f>
        <v/>
      </c>
      <c r="K29" s="258"/>
      <c r="L29" s="258"/>
      <c r="M29" s="259" t="str">
        <f>IF(OR(Eingabe!AD19="offen",Eingabe!AD19=""),"",Eingabe!AD19)</f>
        <v/>
      </c>
      <c r="N29" s="260"/>
      <c r="O29" s="4"/>
      <c r="P29" s="1"/>
      <c r="Q29" s="4"/>
      <c r="R29" s="13"/>
      <c r="S29" s="13"/>
      <c r="T29" s="13"/>
      <c r="U29" s="13"/>
      <c r="V29" s="13"/>
      <c r="W29" s="13"/>
      <c r="X29" s="13"/>
      <c r="Y29" s="2"/>
    </row>
    <row r="30" spans="3:31" ht="15" customHeight="1" x14ac:dyDescent="0.2">
      <c r="C30" s="15" t="str">
        <f>IF(Eingabe!U20="","",Eingabe!U20)</f>
        <v/>
      </c>
      <c r="D30" s="257" t="str">
        <f>IF(Eingabe!Z20="","",Eingabe!Z20)</f>
        <v/>
      </c>
      <c r="E30" s="257"/>
      <c r="F30" s="257"/>
      <c r="G30" s="257"/>
      <c r="H30" s="257"/>
      <c r="I30" s="257"/>
      <c r="J30" s="258" t="str">
        <f>IF(Eingabe!AA20="","",FIXED(Eingabe!AA20,Eingabe!$F$32,TRUE))</f>
        <v/>
      </c>
      <c r="K30" s="258"/>
      <c r="L30" s="258"/>
      <c r="M30" s="259" t="str">
        <f>IF(OR(Eingabe!AD20="offen",Eingabe!AD20=""),"",Eingabe!AD20)</f>
        <v/>
      </c>
      <c r="N30" s="260"/>
      <c r="O30" s="4"/>
      <c r="P30" s="1"/>
      <c r="Q30" s="4"/>
      <c r="R30" s="13"/>
      <c r="S30" s="13"/>
      <c r="T30" s="13"/>
      <c r="U30" s="13"/>
      <c r="V30" s="13"/>
      <c r="W30" s="13"/>
      <c r="X30" s="13"/>
      <c r="Y30" s="2"/>
    </row>
    <row r="31" spans="3:31" ht="15" customHeight="1" x14ac:dyDescent="0.2">
      <c r="C31" s="15" t="str">
        <f>IF(Eingabe!U21="","",Eingabe!U21)</f>
        <v/>
      </c>
      <c r="D31" s="257" t="str">
        <f>IF(Eingabe!Z21="","",Eingabe!Z21)</f>
        <v/>
      </c>
      <c r="E31" s="257"/>
      <c r="F31" s="257"/>
      <c r="G31" s="257"/>
      <c r="H31" s="257"/>
      <c r="I31" s="257"/>
      <c r="J31" s="258" t="str">
        <f>IF(Eingabe!AA21="","",FIXED(Eingabe!AA21,Eingabe!$F$32,TRUE))</f>
        <v/>
      </c>
      <c r="K31" s="258"/>
      <c r="L31" s="258"/>
      <c r="M31" s="259" t="str">
        <f>IF(OR(Eingabe!AD21="offen",Eingabe!AD21=""),"",Eingabe!AD21)</f>
        <v/>
      </c>
      <c r="N31" s="260"/>
      <c r="O31" s="4"/>
      <c r="P31" s="1"/>
      <c r="Q31" s="4"/>
      <c r="R31" s="13"/>
      <c r="S31" s="13"/>
      <c r="T31" s="13"/>
      <c r="U31" s="13"/>
      <c r="V31" s="13"/>
      <c r="W31" s="13"/>
      <c r="X31" s="13"/>
      <c r="Y31" s="2"/>
    </row>
    <row r="32" spans="3:31" ht="15" customHeight="1" x14ac:dyDescent="0.2">
      <c r="C32" s="15" t="str">
        <f>IF(Eingabe!U22="","",Eingabe!U22)</f>
        <v/>
      </c>
      <c r="D32" s="257" t="str">
        <f>IF(Eingabe!Z22="","",Eingabe!Z22)</f>
        <v/>
      </c>
      <c r="E32" s="257"/>
      <c r="F32" s="257"/>
      <c r="G32" s="257"/>
      <c r="H32" s="257"/>
      <c r="I32" s="257"/>
      <c r="J32" s="258" t="str">
        <f>IF(Eingabe!AA22="","",FIXED(Eingabe!AA22,Eingabe!$F$32,TRUE))</f>
        <v/>
      </c>
      <c r="K32" s="258"/>
      <c r="L32" s="258"/>
      <c r="M32" s="259" t="str">
        <f>IF(OR(Eingabe!AD22="offen",Eingabe!AD22=""),"",Eingabe!AD22)</f>
        <v/>
      </c>
      <c r="N32" s="260"/>
      <c r="O32" s="4"/>
      <c r="P32" s="1"/>
      <c r="Q32" s="4"/>
      <c r="R32" s="13"/>
      <c r="S32" s="13"/>
      <c r="T32" s="13"/>
      <c r="U32" s="13"/>
      <c r="V32" s="13"/>
      <c r="W32" s="13"/>
      <c r="X32" s="13"/>
      <c r="Y32" s="2"/>
    </row>
    <row r="33" spans="3:26" ht="15" customHeight="1" x14ac:dyDescent="0.2">
      <c r="C33" s="15" t="str">
        <f>IF(Eingabe!U23="","",Eingabe!U23)</f>
        <v/>
      </c>
      <c r="D33" s="257" t="str">
        <f>IF(Eingabe!Z23="","",Eingabe!Z23)</f>
        <v/>
      </c>
      <c r="E33" s="257"/>
      <c r="F33" s="257"/>
      <c r="G33" s="257"/>
      <c r="H33" s="257"/>
      <c r="I33" s="257"/>
      <c r="J33" s="258" t="str">
        <f>IF(Eingabe!AA23="","",FIXED(Eingabe!AA23,Eingabe!$F$32,TRUE))</f>
        <v/>
      </c>
      <c r="K33" s="258"/>
      <c r="L33" s="258"/>
      <c r="M33" s="259" t="str">
        <f>IF(OR(Eingabe!AD23="offen",Eingabe!AD23=""),"",Eingabe!AD23)</f>
        <v/>
      </c>
      <c r="N33" s="260"/>
      <c r="O33" s="4"/>
      <c r="P33" s="1"/>
      <c r="Q33" s="4"/>
      <c r="R33" s="13"/>
      <c r="S33" s="13"/>
      <c r="T33" s="13"/>
      <c r="U33" s="13"/>
      <c r="V33" s="13"/>
      <c r="W33" s="13"/>
      <c r="X33" s="13"/>
      <c r="Y33" s="2"/>
    </row>
    <row r="34" spans="3:26" ht="15" customHeight="1" x14ac:dyDescent="0.2">
      <c r="C34" s="15" t="str">
        <f>IF(Eingabe!U24="","",Eingabe!U24)</f>
        <v/>
      </c>
      <c r="D34" s="257" t="str">
        <f>IF(Eingabe!Z24="","",Eingabe!Z24)</f>
        <v/>
      </c>
      <c r="E34" s="257"/>
      <c r="F34" s="257"/>
      <c r="G34" s="257"/>
      <c r="H34" s="257"/>
      <c r="I34" s="257"/>
      <c r="J34" s="258" t="str">
        <f>IF(Eingabe!AA24="","",FIXED(Eingabe!AA24,Eingabe!$F$32,TRUE))</f>
        <v/>
      </c>
      <c r="K34" s="258"/>
      <c r="L34" s="258"/>
      <c r="M34" s="259" t="str">
        <f>IF(OR(Eingabe!AD24="offen",Eingabe!AD24=""),"",Eingabe!AD24)</f>
        <v/>
      </c>
      <c r="N34" s="260"/>
      <c r="O34" s="4"/>
      <c r="P34" s="1"/>
      <c r="Q34" s="4"/>
      <c r="R34" s="13"/>
      <c r="S34" s="13"/>
      <c r="T34" s="13"/>
      <c r="U34" s="13"/>
      <c r="V34" s="13"/>
      <c r="W34" s="13"/>
      <c r="X34" s="13"/>
      <c r="Y34" s="2"/>
    </row>
    <row r="35" spans="3:26" ht="15" customHeight="1" x14ac:dyDescent="0.2">
      <c r="C35" s="15" t="str">
        <f>IF(Eingabe!U25="","",Eingabe!U25)</f>
        <v/>
      </c>
      <c r="D35" s="257" t="str">
        <f>IF(Eingabe!Z25="","",Eingabe!Z25)</f>
        <v/>
      </c>
      <c r="E35" s="257"/>
      <c r="F35" s="257"/>
      <c r="G35" s="257"/>
      <c r="H35" s="257"/>
      <c r="I35" s="257"/>
      <c r="J35" s="258" t="str">
        <f>IF(Eingabe!AA25="","",FIXED(Eingabe!AA25,Eingabe!$F$32,TRUE))</f>
        <v/>
      </c>
      <c r="K35" s="258"/>
      <c r="L35" s="258"/>
      <c r="M35" s="259" t="str">
        <f>IF(OR(Eingabe!AD25="offen",Eingabe!AD25=""),"",Eingabe!AD25)</f>
        <v/>
      </c>
      <c r="N35" s="260"/>
      <c r="O35" s="4"/>
      <c r="P35" s="1"/>
      <c r="Q35" s="4"/>
      <c r="R35" s="13"/>
      <c r="S35" s="13"/>
      <c r="T35" s="13"/>
      <c r="U35" s="13"/>
      <c r="V35" s="13"/>
      <c r="W35" s="13"/>
      <c r="X35" s="13"/>
      <c r="Y35" s="2"/>
    </row>
    <row r="36" spans="3:26" ht="15" customHeight="1" x14ac:dyDescent="0.2">
      <c r="C36" s="15" t="str">
        <f>IF(Eingabe!U26="","",Eingabe!U26)</f>
        <v/>
      </c>
      <c r="D36" s="257" t="str">
        <f>IF(Eingabe!Z26="","",Eingabe!Z26)</f>
        <v/>
      </c>
      <c r="E36" s="257"/>
      <c r="F36" s="257"/>
      <c r="G36" s="257"/>
      <c r="H36" s="257"/>
      <c r="I36" s="257"/>
      <c r="J36" s="258" t="str">
        <f>IF(Eingabe!AA26="","",FIXED(Eingabe!AA26,Eingabe!$F$32,TRUE))</f>
        <v/>
      </c>
      <c r="K36" s="258"/>
      <c r="L36" s="258"/>
      <c r="M36" s="259" t="str">
        <f>IF(OR(Eingabe!AD26="offen",Eingabe!AD26=""),"",Eingabe!AD26)</f>
        <v/>
      </c>
      <c r="N36" s="260"/>
      <c r="O36" s="4"/>
      <c r="P36" s="1"/>
      <c r="Q36" s="4"/>
      <c r="R36" s="13"/>
      <c r="S36" s="13"/>
      <c r="T36" s="13"/>
      <c r="U36" s="13"/>
      <c r="V36" s="13"/>
      <c r="W36" s="13"/>
      <c r="X36" s="13"/>
      <c r="Y36" s="2"/>
    </row>
    <row r="37" spans="3:26" ht="15" customHeight="1" x14ac:dyDescent="0.2">
      <c r="C37" s="15" t="str">
        <f>IF(Eingabe!U27="","",Eingabe!U27)</f>
        <v/>
      </c>
      <c r="D37" s="257" t="str">
        <f>IF(Eingabe!Z27="","",Eingabe!Z27)</f>
        <v/>
      </c>
      <c r="E37" s="257"/>
      <c r="F37" s="257"/>
      <c r="G37" s="257"/>
      <c r="H37" s="257"/>
      <c r="I37" s="257"/>
      <c r="J37" s="258" t="str">
        <f>IF(Eingabe!AA27="","",FIXED(Eingabe!AA27,Eingabe!$F$32,TRUE))</f>
        <v/>
      </c>
      <c r="K37" s="258"/>
      <c r="L37" s="258"/>
      <c r="M37" s="259" t="str">
        <f>IF(OR(Eingabe!AD27="offen",Eingabe!AD27=""),"",Eingabe!AD27)</f>
        <v/>
      </c>
      <c r="N37" s="260"/>
      <c r="O37" s="4"/>
      <c r="P37" s="1"/>
      <c r="Q37" s="4"/>
      <c r="R37" s="13"/>
      <c r="S37" s="13"/>
      <c r="T37" s="13"/>
      <c r="U37" s="13"/>
      <c r="V37" s="13"/>
      <c r="W37" s="13"/>
      <c r="X37" s="13"/>
      <c r="Y37" s="2"/>
    </row>
    <row r="38" spans="3:26" ht="15" customHeight="1" x14ac:dyDescent="0.2">
      <c r="C38" s="15" t="str">
        <f>IF(Eingabe!U28="","",Eingabe!U28)</f>
        <v/>
      </c>
      <c r="D38" s="257" t="str">
        <f>IF(Eingabe!Z28="","",Eingabe!Z28)</f>
        <v/>
      </c>
      <c r="E38" s="257"/>
      <c r="F38" s="257"/>
      <c r="G38" s="257"/>
      <c r="H38" s="257"/>
      <c r="I38" s="257"/>
      <c r="J38" s="258" t="str">
        <f>IF(Eingabe!AA28="","",FIXED(Eingabe!AA28,Eingabe!$F$32,TRUE))</f>
        <v/>
      </c>
      <c r="K38" s="258"/>
      <c r="L38" s="258"/>
      <c r="M38" s="259" t="str">
        <f>IF(OR(Eingabe!AD28="offen",Eingabe!AD28=""),"",Eingabe!AD28)</f>
        <v/>
      </c>
      <c r="N38" s="260"/>
      <c r="O38" s="4"/>
      <c r="P38" s="1"/>
      <c r="Q38" s="4"/>
      <c r="R38" s="13"/>
      <c r="S38" s="13"/>
      <c r="T38" s="13"/>
      <c r="U38" s="13"/>
      <c r="V38" s="13"/>
      <c r="W38" s="13"/>
      <c r="X38" s="13"/>
      <c r="Y38" s="2"/>
    </row>
    <row r="39" spans="3:26" ht="15" customHeight="1" x14ac:dyDescent="0.2">
      <c r="C39" s="15" t="str">
        <f>IF(Eingabe!U29="","",Eingabe!U29)</f>
        <v/>
      </c>
      <c r="D39" s="257" t="str">
        <f>IF(Eingabe!Z29="","",Eingabe!Z29)</f>
        <v/>
      </c>
      <c r="E39" s="257"/>
      <c r="F39" s="257"/>
      <c r="G39" s="257"/>
      <c r="H39" s="257"/>
      <c r="I39" s="257"/>
      <c r="J39" s="258" t="str">
        <f>IF(Eingabe!AA29="","",FIXED(Eingabe!AA29,Eingabe!$F$32,TRUE))</f>
        <v/>
      </c>
      <c r="K39" s="258"/>
      <c r="L39" s="258"/>
      <c r="M39" s="259" t="str">
        <f>IF(OR(Eingabe!AD29="offen",Eingabe!AD29=""),"",Eingabe!AD29)</f>
        <v/>
      </c>
      <c r="N39" s="260"/>
      <c r="O39" s="4"/>
    </row>
    <row r="40" spans="3:26" ht="15" customHeight="1" x14ac:dyDescent="0.2">
      <c r="C40" s="15" t="str">
        <f>IF(Eingabe!U30="","",Eingabe!U30)</f>
        <v/>
      </c>
      <c r="D40" s="257" t="str">
        <f>IF(Eingabe!Z30="","",Eingabe!Z30)</f>
        <v/>
      </c>
      <c r="E40" s="257"/>
      <c r="F40" s="257"/>
      <c r="G40" s="257"/>
      <c r="H40" s="257"/>
      <c r="I40" s="257"/>
      <c r="J40" s="258" t="str">
        <f>IF(Eingabe!AA30="","",FIXED(Eingabe!AA30,Eingabe!$F$32,TRUE))</f>
        <v/>
      </c>
      <c r="K40" s="258"/>
      <c r="L40" s="258"/>
      <c r="M40" s="259" t="str">
        <f>IF(OR(Eingabe!AD30="offen",Eingabe!AD30=""),"",Eingabe!AD30)</f>
        <v/>
      </c>
      <c r="N40" s="260"/>
      <c r="O40" s="4"/>
    </row>
    <row r="41" spans="3:26" ht="15" customHeight="1" thickBot="1" x14ac:dyDescent="0.25">
      <c r="C41" s="140" t="str">
        <f>IF(Eingabe!U31="","",Eingabe!U31)</f>
        <v/>
      </c>
      <c r="D41" s="274" t="str">
        <f>IF(Eingabe!Z31="","",Eingabe!Z31)</f>
        <v/>
      </c>
      <c r="E41" s="274"/>
      <c r="F41" s="274"/>
      <c r="G41" s="274"/>
      <c r="H41" s="274"/>
      <c r="I41" s="274"/>
      <c r="J41" s="275" t="str">
        <f>IF(Eingabe!AA31="","",FIXED(Eingabe!AA31,Eingabe!$F$32,TRUE))</f>
        <v/>
      </c>
      <c r="K41" s="275"/>
      <c r="L41" s="275"/>
      <c r="M41" s="276" t="str">
        <f>IF(OR(Eingabe!AD31="offen",Eingabe!AD31=""),"",Eingabe!AD31)</f>
        <v/>
      </c>
      <c r="N41" s="277"/>
      <c r="O41" s="4"/>
    </row>
    <row r="42" spans="3:26" ht="15" customHeight="1" thickBot="1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1"/>
      <c r="Q42" s="4"/>
      <c r="R42" s="13"/>
      <c r="S42" s="13"/>
      <c r="T42" s="13"/>
      <c r="U42" s="13"/>
      <c r="V42" s="13"/>
      <c r="W42" s="13"/>
      <c r="X42" s="13"/>
      <c r="Y42" s="2"/>
    </row>
    <row r="43" spans="3:26" ht="15" customHeight="1" x14ac:dyDescent="0.25">
      <c r="C43" s="278" t="s">
        <v>18</v>
      </c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80"/>
    </row>
    <row r="44" spans="3:26" ht="15" customHeight="1" x14ac:dyDescent="0.2">
      <c r="C44" s="281" t="str">
        <f>IF(Eingabe!D35="","",Eingabe!D35)</f>
        <v/>
      </c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3"/>
    </row>
    <row r="45" spans="3:26" ht="15" customHeight="1" x14ac:dyDescent="0.2">
      <c r="C45" s="284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3"/>
    </row>
    <row r="46" spans="3:26" ht="15" customHeight="1" x14ac:dyDescent="0.2">
      <c r="C46" s="284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3"/>
    </row>
    <row r="47" spans="3:26" ht="15" customHeight="1" x14ac:dyDescent="0.2">
      <c r="C47" s="284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3"/>
    </row>
    <row r="48" spans="3:26" ht="15" customHeight="1" x14ac:dyDescent="0.2">
      <c r="C48" s="284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3"/>
      <c r="Z48" s="13"/>
    </row>
    <row r="49" spans="3:30" ht="15" customHeight="1" x14ac:dyDescent="0.2">
      <c r="C49" s="284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3"/>
      <c r="AA49" s="13"/>
      <c r="AB49" s="13"/>
      <c r="AC49" s="13"/>
      <c r="AD49" s="2"/>
    </row>
    <row r="50" spans="3:30" ht="15" customHeight="1" thickBot="1" x14ac:dyDescent="0.25">
      <c r="C50" s="285"/>
      <c r="D50" s="286"/>
      <c r="E50" s="286"/>
      <c r="F50" s="286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7"/>
    </row>
    <row r="51" spans="3:30" ht="15" customHeight="1" x14ac:dyDescent="0.2">
      <c r="C51" s="273" t="s">
        <v>94</v>
      </c>
      <c r="D51" s="273"/>
      <c r="E51" s="273"/>
      <c r="F51" s="273"/>
      <c r="G51" s="273"/>
      <c r="H51" s="273"/>
      <c r="I51" s="273"/>
      <c r="J51" s="273"/>
      <c r="K51" s="273"/>
      <c r="L51" s="273"/>
      <c r="M51" s="273"/>
      <c r="N51" s="273"/>
    </row>
  </sheetData>
  <sheetProtection sheet="1" selectLockedCells="1"/>
  <mergeCells count="128">
    <mergeCell ref="C51:N51"/>
    <mergeCell ref="C10:E10"/>
    <mergeCell ref="T3:Y3"/>
    <mergeCell ref="C3:S3"/>
    <mergeCell ref="C44:Y50"/>
    <mergeCell ref="C43:Y43"/>
    <mergeCell ref="X26:Y26"/>
    <mergeCell ref="R26:V26"/>
    <mergeCell ref="J15:L15"/>
    <mergeCell ref="J16:L16"/>
    <mergeCell ref="R19:V19"/>
    <mergeCell ref="D21:I21"/>
    <mergeCell ref="J21:L21"/>
    <mergeCell ref="M20:N20"/>
    <mergeCell ref="M21:N21"/>
    <mergeCell ref="D19:I19"/>
    <mergeCell ref="J19:L19"/>
    <mergeCell ref="M19:N19"/>
    <mergeCell ref="D20:I20"/>
    <mergeCell ref="U21:V21"/>
    <mergeCell ref="P19:Q19"/>
    <mergeCell ref="D16:I16"/>
    <mergeCell ref="M18:N18"/>
    <mergeCell ref="J17:L17"/>
    <mergeCell ref="M17:N17"/>
    <mergeCell ref="D17:I17"/>
    <mergeCell ref="D18:I18"/>
    <mergeCell ref="J18:L18"/>
    <mergeCell ref="M22:N22"/>
    <mergeCell ref="R22:S22"/>
    <mergeCell ref="J22:L22"/>
    <mergeCell ref="J30:L30"/>
    <mergeCell ref="J28:L28"/>
    <mergeCell ref="D26:I26"/>
    <mergeCell ref="D27:I27"/>
    <mergeCell ref="M29:N29"/>
    <mergeCell ref="M23:N23"/>
    <mergeCell ref="P23:Q23"/>
    <mergeCell ref="D32:I32"/>
    <mergeCell ref="D31:I31"/>
    <mergeCell ref="H8:K8"/>
    <mergeCell ref="M15:N15"/>
    <mergeCell ref="L8:N8"/>
    <mergeCell ref="W16:Y16"/>
    <mergeCell ref="M16:N16"/>
    <mergeCell ref="U8:W8"/>
    <mergeCell ref="P15:R16"/>
    <mergeCell ref="D12:X12"/>
    <mergeCell ref="S15:U16"/>
    <mergeCell ref="D41:I41"/>
    <mergeCell ref="M24:N24"/>
    <mergeCell ref="P25:Q25"/>
    <mergeCell ref="M33:N33"/>
    <mergeCell ref="M26:N26"/>
    <mergeCell ref="M30:N30"/>
    <mergeCell ref="M31:N31"/>
    <mergeCell ref="J26:L26"/>
    <mergeCell ref="P24:Q24"/>
    <mergeCell ref="D40:I40"/>
    <mergeCell ref="D28:I28"/>
    <mergeCell ref="J27:L27"/>
    <mergeCell ref="M27:N27"/>
    <mergeCell ref="D29:I29"/>
    <mergeCell ref="M28:N28"/>
    <mergeCell ref="J29:L29"/>
    <mergeCell ref="M34:N34"/>
    <mergeCell ref="J39:L39"/>
    <mergeCell ref="D30:I30"/>
    <mergeCell ref="C5:Y5"/>
    <mergeCell ref="X8:Y8"/>
    <mergeCell ref="O8:T8"/>
    <mergeCell ref="J20:L20"/>
    <mergeCell ref="D15:I15"/>
    <mergeCell ref="W19:Y19"/>
    <mergeCell ref="V15:Y15"/>
    <mergeCell ref="U20:V20"/>
    <mergeCell ref="P20:Q20"/>
    <mergeCell ref="C8:G8"/>
    <mergeCell ref="D33:I33"/>
    <mergeCell ref="D34:I34"/>
    <mergeCell ref="J33:L33"/>
    <mergeCell ref="D22:I22"/>
    <mergeCell ref="J23:L23"/>
    <mergeCell ref="J24:L24"/>
    <mergeCell ref="D23:I23"/>
    <mergeCell ref="D24:I24"/>
    <mergeCell ref="D25:I25"/>
    <mergeCell ref="J25:L25"/>
    <mergeCell ref="J32:L32"/>
    <mergeCell ref="M41:N41"/>
    <mergeCell ref="D35:I35"/>
    <mergeCell ref="D36:I36"/>
    <mergeCell ref="D38:I38"/>
    <mergeCell ref="M36:N36"/>
    <mergeCell ref="M35:N35"/>
    <mergeCell ref="J38:L38"/>
    <mergeCell ref="D39:I39"/>
    <mergeCell ref="D37:I37"/>
    <mergeCell ref="J41:L41"/>
    <mergeCell ref="X20:Y20"/>
    <mergeCell ref="X21:Y21"/>
    <mergeCell ref="X23:Y23"/>
    <mergeCell ref="P22:Q22"/>
    <mergeCell ref="X22:Y22"/>
    <mergeCell ref="R20:S20"/>
    <mergeCell ref="R21:S21"/>
    <mergeCell ref="P21:Q21"/>
    <mergeCell ref="J31:L31"/>
    <mergeCell ref="X24:Y24"/>
    <mergeCell ref="X25:Y25"/>
    <mergeCell ref="U24:V24"/>
    <mergeCell ref="M38:N38"/>
    <mergeCell ref="J40:L40"/>
    <mergeCell ref="M40:N40"/>
    <mergeCell ref="M37:N37"/>
    <mergeCell ref="J34:L34"/>
    <mergeCell ref="M39:N39"/>
    <mergeCell ref="J37:L37"/>
    <mergeCell ref="J35:L35"/>
    <mergeCell ref="J36:L36"/>
    <mergeCell ref="U22:V22"/>
    <mergeCell ref="M32:N32"/>
    <mergeCell ref="M25:N25"/>
    <mergeCell ref="U23:V23"/>
    <mergeCell ref="R23:S23"/>
    <mergeCell ref="U25:V25"/>
    <mergeCell ref="R24:S24"/>
    <mergeCell ref="R25:S25"/>
  </mergeCells>
  <phoneticPr fontId="0" type="noConversion"/>
  <pageMargins left="0.94488188976377963" right="0.62992125984251968" top="0.6692913385826772" bottom="0.78740157480314965" header="0.51181102362204722" footer="0.51181102362204722"/>
  <pageSetup paperSize="9" orientation="portrait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2:I34"/>
  <sheetViews>
    <sheetView topLeftCell="B1" zoomScale="85" zoomScaleNormal="70" workbookViewId="0">
      <pane ySplit="8" topLeftCell="A9" activePane="bottomLeft" state="frozen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pageSetUpPr fitToPage="1"/>
  </sheetPr>
  <dimension ref="A2:I34"/>
  <sheetViews>
    <sheetView topLeftCell="B1" zoomScale="85" zoomScaleNormal="70" workbookViewId="0">
      <pane ySplit="8" topLeftCell="A9" activePane="bottomLeft" state="frozen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pageSetUpPr fitToPage="1"/>
  </sheetPr>
  <dimension ref="A2:I34"/>
  <sheetViews>
    <sheetView topLeftCell="B1" zoomScale="85" zoomScaleNormal="70" workbookViewId="0">
      <pane ySplit="8" topLeftCell="A12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pageSetUpPr fitToPage="1"/>
  </sheetPr>
  <dimension ref="A2:I34"/>
  <sheetViews>
    <sheetView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F3:F8"/>
    <mergeCell ref="C7:E7"/>
    <mergeCell ref="D6:E6"/>
    <mergeCell ref="D3:E3"/>
    <mergeCell ref="D4:E4"/>
    <mergeCell ref="D5:E5"/>
  </mergeCells>
  <phoneticPr fontId="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4"/>
  <sheetViews>
    <sheetView topLeftCell="B1"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F2:I2"/>
    <mergeCell ref="G3:G8"/>
    <mergeCell ref="H3:H8"/>
    <mergeCell ref="I3:I8"/>
    <mergeCell ref="D3:E3"/>
    <mergeCell ref="F3:F8"/>
    <mergeCell ref="D4:E4"/>
    <mergeCell ref="D5:E5"/>
    <mergeCell ref="D6:E6"/>
    <mergeCell ref="C7:E7"/>
  </mergeCells>
  <phoneticPr fontId="1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4"/>
  <sheetViews>
    <sheetView zoomScale="85" zoomScaleNormal="70" workbookViewId="0">
      <pane ySplit="8" topLeftCell="A9" activePane="bottomLeft" state="frozen"/>
      <selection activeCell="E36" sqref="E36"/>
      <selection pane="bottomLeft" activeCell="C4" sqref="C4"/>
    </sheetView>
  </sheetViews>
  <sheetFormatPr baseColWidth="10" defaultRowHeight="15" x14ac:dyDescent="0.2"/>
  <cols>
    <col min="1" max="1" width="0" style="72" hidden="1" customWidth="1"/>
    <col min="2" max="2" width="6.85546875" style="72" bestFit="1" customWidth="1"/>
    <col min="3" max="5" width="25.7109375" style="72" customWidth="1"/>
    <col min="6" max="9" width="5.7109375" style="76" customWidth="1"/>
    <col min="10" max="16384" width="11.42578125" style="72"/>
  </cols>
  <sheetData>
    <row r="2" spans="1:9" ht="15" customHeight="1" thickBot="1" x14ac:dyDescent="0.3">
      <c r="B2" s="71"/>
      <c r="F2" s="288" t="s">
        <v>84</v>
      </c>
      <c r="G2" s="289"/>
      <c r="H2" s="289"/>
      <c r="I2" s="289"/>
    </row>
    <row r="3" spans="1:9" ht="15.75" customHeight="1" x14ac:dyDescent="0.25">
      <c r="B3" s="71"/>
      <c r="C3" s="79" t="s">
        <v>26</v>
      </c>
      <c r="D3" s="299" t="s">
        <v>19</v>
      </c>
      <c r="E3" s="300"/>
      <c r="F3" s="294" t="s">
        <v>59</v>
      </c>
      <c r="G3" s="290"/>
      <c r="H3" s="290"/>
      <c r="I3" s="292"/>
    </row>
    <row r="4" spans="1:9" ht="15.75" x14ac:dyDescent="0.25">
      <c r="B4" s="73"/>
      <c r="C4" s="80"/>
      <c r="D4" s="298"/>
      <c r="E4" s="174"/>
      <c r="F4" s="295"/>
      <c r="G4" s="291"/>
      <c r="H4" s="291"/>
      <c r="I4" s="293"/>
    </row>
    <row r="5" spans="1:9" ht="15.75" x14ac:dyDescent="0.25">
      <c r="B5" s="71"/>
      <c r="C5" s="81" t="s">
        <v>3</v>
      </c>
      <c r="D5" s="301" t="s">
        <v>24</v>
      </c>
      <c r="E5" s="302"/>
      <c r="F5" s="295"/>
      <c r="G5" s="291"/>
      <c r="H5" s="291"/>
      <c r="I5" s="293"/>
    </row>
    <row r="6" spans="1:9" ht="15.75" x14ac:dyDescent="0.25">
      <c r="B6" s="73"/>
      <c r="C6" s="80"/>
      <c r="D6" s="298"/>
      <c r="E6" s="174"/>
      <c r="F6" s="295"/>
      <c r="G6" s="291"/>
      <c r="H6" s="291"/>
      <c r="I6" s="293"/>
    </row>
    <row r="7" spans="1:9" ht="15.75" x14ac:dyDescent="0.25">
      <c r="B7" s="73"/>
      <c r="C7" s="296"/>
      <c r="D7" s="297"/>
      <c r="E7" s="297"/>
      <c r="F7" s="295"/>
      <c r="G7" s="291"/>
      <c r="H7" s="291"/>
      <c r="I7" s="293"/>
    </row>
    <row r="8" spans="1:9" ht="15.75" x14ac:dyDescent="0.2">
      <c r="A8" s="72" t="s">
        <v>68</v>
      </c>
      <c r="B8" s="71"/>
      <c r="C8" s="100" t="s">
        <v>0</v>
      </c>
      <c r="D8" s="99" t="s">
        <v>1</v>
      </c>
      <c r="E8" s="99" t="s">
        <v>23</v>
      </c>
      <c r="F8" s="295"/>
      <c r="G8" s="291"/>
      <c r="H8" s="291"/>
      <c r="I8" s="293"/>
    </row>
    <row r="9" spans="1:9" ht="15.75" x14ac:dyDescent="0.25">
      <c r="A9" s="72" t="e">
        <f>"#"&amp;IF(#REF!&lt;10,"0","")&amp;#REF!&amp;"#"</f>
        <v>#REF!</v>
      </c>
      <c r="B9" s="92" t="s">
        <v>4</v>
      </c>
      <c r="C9" s="82"/>
      <c r="D9" s="74"/>
      <c r="E9" s="74"/>
      <c r="F9" s="156"/>
      <c r="G9" s="156"/>
      <c r="H9" s="156"/>
      <c r="I9" s="77"/>
    </row>
    <row r="10" spans="1:9" ht="15.75" x14ac:dyDescent="0.25">
      <c r="A10" s="72" t="e">
        <f>"#"&amp;IF(#REF!&lt;10,"0","")&amp;#REF!&amp;"#"</f>
        <v>#REF!</v>
      </c>
      <c r="B10" s="92" t="s">
        <v>34</v>
      </c>
      <c r="C10" s="82"/>
      <c r="D10" s="74"/>
      <c r="E10" s="74"/>
      <c r="F10" s="156"/>
      <c r="G10" s="156"/>
      <c r="H10" s="156"/>
      <c r="I10" s="77"/>
    </row>
    <row r="11" spans="1:9" ht="15.75" x14ac:dyDescent="0.25">
      <c r="A11" s="72" t="e">
        <f>"#"&amp;IF(#REF!&lt;10,"0","")&amp;#REF!&amp;"#"</f>
        <v>#REF!</v>
      </c>
      <c r="B11" s="92" t="s">
        <v>35</v>
      </c>
      <c r="C11" s="82"/>
      <c r="D11" s="74"/>
      <c r="E11" s="74"/>
      <c r="F11" s="156"/>
      <c r="G11" s="156"/>
      <c r="H11" s="156"/>
      <c r="I11" s="77"/>
    </row>
    <row r="12" spans="1:9" ht="15.75" x14ac:dyDescent="0.25">
      <c r="A12" s="72" t="e">
        <f>"#"&amp;IF(#REF!&lt;10,"0","")&amp;#REF!&amp;"#"</f>
        <v>#REF!</v>
      </c>
      <c r="B12" s="92" t="s">
        <v>36</v>
      </c>
      <c r="C12" s="82"/>
      <c r="D12" s="74"/>
      <c r="E12" s="74"/>
      <c r="F12" s="156"/>
      <c r="G12" s="156"/>
      <c r="H12" s="156"/>
      <c r="I12" s="77"/>
    </row>
    <row r="13" spans="1:9" ht="15.75" x14ac:dyDescent="0.25">
      <c r="A13" s="72" t="e">
        <f>"#"&amp;IF(#REF!&lt;10,"0","")&amp;#REF!&amp;"#"</f>
        <v>#REF!</v>
      </c>
      <c r="B13" s="92" t="s">
        <v>37</v>
      </c>
      <c r="C13" s="82"/>
      <c r="D13" s="74"/>
      <c r="E13" s="74"/>
      <c r="F13" s="156"/>
      <c r="G13" s="156"/>
      <c r="H13" s="156"/>
      <c r="I13" s="77"/>
    </row>
    <row r="14" spans="1:9" ht="15.75" x14ac:dyDescent="0.25">
      <c r="A14" s="72" t="e">
        <f>"#"&amp;IF(#REF!&lt;10,"0","")&amp;#REF!&amp;"#"</f>
        <v>#REF!</v>
      </c>
      <c r="B14" s="92" t="s">
        <v>38</v>
      </c>
      <c r="C14" s="82"/>
      <c r="D14" s="74"/>
      <c r="E14" s="74"/>
      <c r="F14" s="156"/>
      <c r="G14" s="156"/>
      <c r="H14" s="156"/>
      <c r="I14" s="77"/>
    </row>
    <row r="15" spans="1:9" ht="15.75" x14ac:dyDescent="0.25">
      <c r="A15" s="72" t="e">
        <f>"#"&amp;IF(#REF!&lt;10,"0","")&amp;#REF!&amp;"#"</f>
        <v>#REF!</v>
      </c>
      <c r="B15" s="92" t="s">
        <v>39</v>
      </c>
      <c r="C15" s="82"/>
      <c r="D15" s="74"/>
      <c r="E15" s="74"/>
      <c r="F15" s="156"/>
      <c r="G15" s="156"/>
      <c r="H15" s="156"/>
      <c r="I15" s="77"/>
    </row>
    <row r="16" spans="1:9" ht="15.75" x14ac:dyDescent="0.25">
      <c r="A16" s="72" t="e">
        <f>"#"&amp;IF(#REF!&lt;10,"0","")&amp;#REF!&amp;"#"</f>
        <v>#REF!</v>
      </c>
      <c r="B16" s="92" t="s">
        <v>40</v>
      </c>
      <c r="C16" s="82"/>
      <c r="D16" s="74"/>
      <c r="E16" s="74"/>
      <c r="F16" s="156"/>
      <c r="G16" s="156"/>
      <c r="H16" s="156"/>
      <c r="I16" s="77"/>
    </row>
    <row r="17" spans="1:9" ht="15.75" x14ac:dyDescent="0.25">
      <c r="A17" s="72" t="e">
        <f>"#"&amp;IF(#REF!&lt;10,"0","")&amp;#REF!&amp;"#"</f>
        <v>#REF!</v>
      </c>
      <c r="B17" s="92" t="s">
        <v>41</v>
      </c>
      <c r="C17" s="82"/>
      <c r="D17" s="74"/>
      <c r="E17" s="74"/>
      <c r="F17" s="156"/>
      <c r="G17" s="156"/>
      <c r="H17" s="156"/>
      <c r="I17" s="77"/>
    </row>
    <row r="18" spans="1:9" ht="15.75" x14ac:dyDescent="0.25">
      <c r="A18" s="72" t="e">
        <f>"#"&amp;IF(#REF!&lt;10,"0","")&amp;#REF!&amp;"#"</f>
        <v>#REF!</v>
      </c>
      <c r="B18" s="92" t="s">
        <v>42</v>
      </c>
      <c r="C18" s="82"/>
      <c r="D18" s="74"/>
      <c r="E18" s="74"/>
      <c r="F18" s="156"/>
      <c r="G18" s="156"/>
      <c r="H18" s="156"/>
      <c r="I18" s="77"/>
    </row>
    <row r="19" spans="1:9" ht="15.75" x14ac:dyDescent="0.25">
      <c r="A19" s="72" t="e">
        <f>"#"&amp;IF(#REF!&lt;10,"0","")&amp;#REF!&amp;"#"</f>
        <v>#REF!</v>
      </c>
      <c r="B19" s="92" t="s">
        <v>43</v>
      </c>
      <c r="C19" s="82"/>
      <c r="D19" s="74"/>
      <c r="E19" s="74"/>
      <c r="F19" s="156"/>
      <c r="G19" s="156"/>
      <c r="H19" s="156"/>
      <c r="I19" s="77"/>
    </row>
    <row r="20" spans="1:9" ht="15.75" x14ac:dyDescent="0.25">
      <c r="A20" s="72" t="e">
        <f>"#"&amp;IF(#REF!&lt;10,"0","")&amp;#REF!&amp;"#"</f>
        <v>#REF!</v>
      </c>
      <c r="B20" s="92" t="s">
        <v>44</v>
      </c>
      <c r="C20" s="82"/>
      <c r="D20" s="74"/>
      <c r="E20" s="74"/>
      <c r="F20" s="156"/>
      <c r="G20" s="156"/>
      <c r="H20" s="156"/>
      <c r="I20" s="77"/>
    </row>
    <row r="21" spans="1:9" ht="15.75" x14ac:dyDescent="0.25">
      <c r="A21" s="72" t="e">
        <f>"#"&amp;IF(#REF!&lt;10,"0","")&amp;#REF!&amp;"#"</f>
        <v>#REF!</v>
      </c>
      <c r="B21" s="92" t="s">
        <v>45</v>
      </c>
      <c r="C21" s="82"/>
      <c r="D21" s="74"/>
      <c r="E21" s="74"/>
      <c r="F21" s="156"/>
      <c r="G21" s="156"/>
      <c r="H21" s="156"/>
      <c r="I21" s="77"/>
    </row>
    <row r="22" spans="1:9" ht="15.75" x14ac:dyDescent="0.25">
      <c r="A22" s="72" t="e">
        <f>"#"&amp;IF(#REF!&lt;10,"0","")&amp;#REF!&amp;"#"</f>
        <v>#REF!</v>
      </c>
      <c r="B22" s="92" t="s">
        <v>46</v>
      </c>
      <c r="C22" s="82"/>
      <c r="D22" s="74"/>
      <c r="E22" s="74"/>
      <c r="F22" s="156"/>
      <c r="G22" s="156"/>
      <c r="H22" s="156"/>
      <c r="I22" s="77"/>
    </row>
    <row r="23" spans="1:9" ht="15.75" x14ac:dyDescent="0.25">
      <c r="A23" s="72" t="e">
        <f>"#"&amp;IF(#REF!&lt;10,"0","")&amp;#REF!&amp;"#"</f>
        <v>#REF!</v>
      </c>
      <c r="B23" s="92" t="s">
        <v>47</v>
      </c>
      <c r="C23" s="82"/>
      <c r="D23" s="74"/>
      <c r="E23" s="74"/>
      <c r="F23" s="156"/>
      <c r="G23" s="156"/>
      <c r="H23" s="156"/>
      <c r="I23" s="77"/>
    </row>
    <row r="24" spans="1:9" ht="15.75" x14ac:dyDescent="0.25">
      <c r="A24" s="72" t="e">
        <f>"#"&amp;IF(#REF!&lt;10,"0","")&amp;#REF!&amp;"#"</f>
        <v>#REF!</v>
      </c>
      <c r="B24" s="92" t="s">
        <v>48</v>
      </c>
      <c r="C24" s="82"/>
      <c r="D24" s="74"/>
      <c r="E24" s="74"/>
      <c r="F24" s="156"/>
      <c r="G24" s="156"/>
      <c r="H24" s="156"/>
      <c r="I24" s="77"/>
    </row>
    <row r="25" spans="1:9" ht="15.75" x14ac:dyDescent="0.25">
      <c r="A25" s="72" t="e">
        <f>"#"&amp;IF(#REF!&lt;10,"0","")&amp;#REF!&amp;"#"</f>
        <v>#REF!</v>
      </c>
      <c r="B25" s="92" t="s">
        <v>49</v>
      </c>
      <c r="C25" s="82"/>
      <c r="D25" s="74"/>
      <c r="E25" s="74"/>
      <c r="F25" s="156"/>
      <c r="G25" s="156"/>
      <c r="H25" s="156"/>
      <c r="I25" s="77"/>
    </row>
    <row r="26" spans="1:9" ht="15.75" x14ac:dyDescent="0.25">
      <c r="A26" s="72" t="e">
        <f>"#"&amp;IF(#REF!&lt;10,"0","")&amp;#REF!&amp;"#"</f>
        <v>#REF!</v>
      </c>
      <c r="B26" s="92" t="s">
        <v>50</v>
      </c>
      <c r="C26" s="82"/>
      <c r="D26" s="74"/>
      <c r="E26" s="74"/>
      <c r="F26" s="156"/>
      <c r="G26" s="156"/>
      <c r="H26" s="156"/>
      <c r="I26" s="77"/>
    </row>
    <row r="27" spans="1:9" ht="15.75" x14ac:dyDescent="0.25">
      <c r="A27" s="72" t="e">
        <f>"#"&amp;IF(#REF!&lt;10,"0","")&amp;#REF!&amp;"#"</f>
        <v>#REF!</v>
      </c>
      <c r="B27" s="92" t="s">
        <v>51</v>
      </c>
      <c r="C27" s="82"/>
      <c r="D27" s="74"/>
      <c r="E27" s="74"/>
      <c r="F27" s="156"/>
      <c r="G27" s="156"/>
      <c r="H27" s="156"/>
      <c r="I27" s="77"/>
    </row>
    <row r="28" spans="1:9" ht="15.75" x14ac:dyDescent="0.25">
      <c r="A28" s="72" t="e">
        <f>"#"&amp;IF(#REF!&lt;10,"0","")&amp;#REF!&amp;"#"</f>
        <v>#REF!</v>
      </c>
      <c r="B28" s="92" t="s">
        <v>52</v>
      </c>
      <c r="C28" s="82"/>
      <c r="D28" s="74"/>
      <c r="E28" s="74"/>
      <c r="F28" s="156"/>
      <c r="G28" s="156"/>
      <c r="H28" s="156"/>
      <c r="I28" s="77"/>
    </row>
    <row r="29" spans="1:9" ht="15.75" x14ac:dyDescent="0.25">
      <c r="A29" s="72" t="e">
        <f>"#"&amp;IF(#REF!&lt;10,"0","")&amp;#REF!&amp;"#"</f>
        <v>#REF!</v>
      </c>
      <c r="B29" s="92" t="s">
        <v>53</v>
      </c>
      <c r="C29" s="82"/>
      <c r="D29" s="74"/>
      <c r="E29" s="74"/>
      <c r="F29" s="156"/>
      <c r="G29" s="156"/>
      <c r="H29" s="156"/>
      <c r="I29" s="77"/>
    </row>
    <row r="30" spans="1:9" ht="15.75" x14ac:dyDescent="0.25">
      <c r="A30" s="72" t="e">
        <f>"#"&amp;IF(#REF!&lt;10,"0","")&amp;#REF!&amp;"#"</f>
        <v>#REF!</v>
      </c>
      <c r="B30" s="92" t="s">
        <v>54</v>
      </c>
      <c r="C30" s="82"/>
      <c r="D30" s="74"/>
      <c r="E30" s="74"/>
      <c r="F30" s="156"/>
      <c r="G30" s="156"/>
      <c r="H30" s="156"/>
      <c r="I30" s="77"/>
    </row>
    <row r="31" spans="1:9" ht="15.75" x14ac:dyDescent="0.25">
      <c r="A31" s="72" t="e">
        <f>"#"&amp;IF(#REF!&lt;10,"0","")&amp;#REF!&amp;"#"</f>
        <v>#REF!</v>
      </c>
      <c r="B31" s="92" t="s">
        <v>55</v>
      </c>
      <c r="C31" s="82"/>
      <c r="D31" s="74"/>
      <c r="E31" s="74"/>
      <c r="F31" s="156"/>
      <c r="G31" s="156"/>
      <c r="H31" s="156"/>
      <c r="I31" s="77"/>
    </row>
    <row r="32" spans="1:9" ht="15.75" x14ac:dyDescent="0.25">
      <c r="A32" s="72" t="e">
        <f>"#"&amp;IF(#REF!&lt;10,"0","")&amp;#REF!&amp;"#"</f>
        <v>#REF!</v>
      </c>
      <c r="B32" s="92" t="s">
        <v>56</v>
      </c>
      <c r="C32" s="82"/>
      <c r="D32" s="74"/>
      <c r="E32" s="74"/>
      <c r="F32" s="156"/>
      <c r="G32" s="156"/>
      <c r="H32" s="156"/>
      <c r="I32" s="77"/>
    </row>
    <row r="33" spans="1:9" ht="16.5" thickBot="1" x14ac:dyDescent="0.3">
      <c r="A33" s="72" t="e">
        <f>"#"&amp;IF(#REF!&lt;10,"0","")&amp;#REF!&amp;"#"</f>
        <v>#REF!</v>
      </c>
      <c r="B33" s="92" t="s">
        <v>57</v>
      </c>
      <c r="C33" s="83"/>
      <c r="D33" s="84"/>
      <c r="E33" s="84"/>
      <c r="F33" s="157"/>
      <c r="G33" s="157"/>
      <c r="H33" s="157"/>
      <c r="I33" s="78"/>
    </row>
    <row r="34" spans="1:9" ht="15.75" x14ac:dyDescent="0.25">
      <c r="B34" s="75"/>
    </row>
  </sheetData>
  <sheetProtection sheet="1" objects="1" scenarios="1" selectLockedCells="1"/>
  <mergeCells count="10">
    <mergeCell ref="G3:G8"/>
    <mergeCell ref="H3:H8"/>
    <mergeCell ref="I3:I8"/>
    <mergeCell ref="F2:I2"/>
    <mergeCell ref="D3:E3"/>
    <mergeCell ref="F3:F8"/>
    <mergeCell ref="D4:E4"/>
    <mergeCell ref="D5:E5"/>
    <mergeCell ref="D6:E6"/>
    <mergeCell ref="C7:E7"/>
  </mergeCells>
  <phoneticPr fontId="18" type="noConversion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14</vt:i4>
      </vt:variant>
      <vt:variant>
        <vt:lpstr>Benannte Bereiche</vt:lpstr>
      </vt:variant>
      <vt:variant>
        <vt:i4>14</vt:i4>
      </vt:variant>
    </vt:vector>
  </HeadingPairs>
  <TitlesOfParts>
    <vt:vector size="28" baseType="lpstr">
      <vt:lpstr>Eingabe</vt:lpstr>
      <vt:lpstr>Druckausgabe_A4</vt:lpstr>
      <vt:lpstr>KL01</vt:lpstr>
      <vt:lpstr>KL02</vt:lpstr>
      <vt:lpstr>KL03</vt:lpstr>
      <vt:lpstr>KL04</vt:lpstr>
      <vt:lpstr>KL05</vt:lpstr>
      <vt:lpstr>KL06</vt:lpstr>
      <vt:lpstr>KL07</vt:lpstr>
      <vt:lpstr>KL08</vt:lpstr>
      <vt:lpstr>KL09</vt:lpstr>
      <vt:lpstr>KL10</vt:lpstr>
      <vt:lpstr>KL11</vt:lpstr>
      <vt:lpstr>KL12</vt:lpstr>
      <vt:lpstr>Druckausgabe_A4!Druckbereich</vt:lpstr>
      <vt:lpstr>Eingabe!Druckbereich</vt:lpstr>
      <vt:lpstr>KL01!Druckbereich</vt:lpstr>
      <vt:lpstr>KL02!Druckbereich</vt:lpstr>
      <vt:lpstr>KL03!Druckbereich</vt:lpstr>
      <vt:lpstr>KL04!Druckbereich</vt:lpstr>
      <vt:lpstr>KL05!Druckbereich</vt:lpstr>
      <vt:lpstr>KL06!Druckbereich</vt:lpstr>
      <vt:lpstr>KL07!Druckbereich</vt:lpstr>
      <vt:lpstr>KL08!Druckbereich</vt:lpstr>
      <vt:lpstr>KL09!Druckbereich</vt:lpstr>
      <vt:lpstr>KL10!Druckbereich</vt:lpstr>
      <vt:lpstr>KL11!Druckbereich</vt:lpstr>
      <vt:lpstr>KL12!Druckbereich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Karl-David</dc:creator>
  <cp:lastModifiedBy>Florian Karl-David</cp:lastModifiedBy>
  <cp:lastPrinted>2011-08-16T14:00:56Z</cp:lastPrinted>
  <dcterms:created xsi:type="dcterms:W3CDTF">2011-01-18T22:10:18Z</dcterms:created>
  <dcterms:modified xsi:type="dcterms:W3CDTF">2012-03-28T18:54:40Z</dcterms:modified>
</cp:coreProperties>
</file>